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H:\Desktop\"/>
    </mc:Choice>
  </mc:AlternateContent>
  <workbookProtection workbookPassword="CCF6" lockStructure="1"/>
  <bookViews>
    <workbookView xWindow="13710" yWindow="510" windowWidth="13755" windowHeight="11760" tabRatio="833"/>
  </bookViews>
  <sheets>
    <sheet name="Info" sheetId="34" r:id="rId1"/>
    <sheet name="Grades 3 to 8" sheetId="1" r:id="rId2"/>
    <sheet name="EOC_9-12" sheetId="16" r:id="rId3"/>
    <sheet name="LAA1_3-8" sheetId="24" r:id="rId4"/>
    <sheet name="LAA1_10-11" sheetId="23" r:id="rId5"/>
    <sheet name="ACT" sheetId="31" r:id="rId6"/>
    <sheet name="K8 Social Studies AI" sheetId="19" r:id="rId7"/>
    <sheet name="DropoutCreditAccIndex" sheetId="32" r:id="rId8"/>
    <sheet name="Grad_Indices" sheetId="35" r:id="rId9"/>
    <sheet name="ProgressPoints" sheetId="33" r:id="rId10"/>
    <sheet name="SPS_K-8_HS" sheetId="39" r:id="rId11"/>
    <sheet name="SPS" sheetId="40" r:id="rId12"/>
    <sheet name="AI Summary " sheetId="41" r:id="rId13"/>
  </sheets>
  <definedNames>
    <definedName name="_xlnm.Print_Area" localSheetId="1">'Grades 3 to 8'!$A$1:$R$37</definedName>
    <definedName name="_xlnm.Print_Area" localSheetId="0">Info!$A$1:$C$13</definedName>
    <definedName name="_xlnm.Print_Area" localSheetId="9">ProgressPoints!$A$1:$N$27</definedName>
    <definedName name="_xlnm.Print_Area" localSheetId="11">SPS!$A$1:$F$14</definedName>
    <definedName name="_xlnm.Print_Area" localSheetId="10">'SPS_K-8_HS'!$A$1:$F$19</definedName>
  </definedNames>
  <calcPr calcId="152511"/>
  <customWorkbookViews>
    <customWorkbookView name="tspencer - Personal View" guid="{4698B922-79EF-497F-A6FF-5518B2E2AC25}" mergeInterval="0" personalView="1" maximized="1" windowWidth="796" windowHeight="455" tabRatio="758" activeSheetId="7" showStatusbar="0"/>
  </customWorkbookViews>
</workbook>
</file>

<file path=xl/calcChain.xml><?xml version="1.0" encoding="utf-8"?>
<calcChain xmlns="http://schemas.openxmlformats.org/spreadsheetml/2006/main">
  <c r="D7" i="19" l="1"/>
  <c r="K6" i="31" l="1"/>
  <c r="L5" i="31"/>
  <c r="L4" i="31"/>
  <c r="L3" i="31"/>
  <c r="L6" i="31" l="1"/>
  <c r="F15" i="33"/>
  <c r="F16" i="33"/>
  <c r="F17" i="33"/>
  <c r="F18" i="33"/>
  <c r="H18" i="33"/>
  <c r="I18" i="33" s="1"/>
  <c r="J18" i="33"/>
  <c r="K18" i="33" s="1"/>
  <c r="L18" i="33" s="1"/>
  <c r="J17" i="33"/>
  <c r="K17" i="33" s="1"/>
  <c r="L17" i="33" s="1"/>
  <c r="H15" i="33"/>
  <c r="I15" i="33" s="1"/>
  <c r="J15" i="33"/>
  <c r="K15" i="33" s="1"/>
  <c r="L15" i="33" s="1"/>
  <c r="J16" i="33"/>
  <c r="K16" i="33" s="1"/>
  <c r="L16" i="33" s="1"/>
  <c r="F6" i="33"/>
  <c r="J6" i="33"/>
  <c r="K6" i="33" s="1"/>
  <c r="L6" i="33" s="1"/>
  <c r="H6" i="33"/>
  <c r="I6" i="33" s="1"/>
  <c r="F7" i="33"/>
  <c r="H16" i="33"/>
  <c r="I16" i="33" s="1"/>
  <c r="H17" i="33"/>
  <c r="I17" i="33" s="1"/>
  <c r="J7" i="33"/>
  <c r="K7" i="33" s="1"/>
  <c r="L7" i="33" s="1"/>
  <c r="O34" i="1"/>
  <c r="O32" i="1"/>
  <c r="O33" i="1"/>
  <c r="O31" i="1"/>
  <c r="O27" i="1"/>
  <c r="O28" i="1"/>
  <c r="O29" i="1"/>
  <c r="O26" i="1"/>
  <c r="O22" i="1"/>
  <c r="O23" i="1"/>
  <c r="O24" i="1"/>
  <c r="O21" i="1"/>
  <c r="D23" i="35"/>
  <c r="D25" i="35" s="1"/>
  <c r="E25" i="35" s="1"/>
  <c r="E19" i="35"/>
  <c r="E18" i="35"/>
  <c r="E22" i="35"/>
  <c r="E21" i="35"/>
  <c r="E20" i="35"/>
  <c r="E17" i="35"/>
  <c r="E13" i="35"/>
  <c r="E9" i="35"/>
  <c r="E6" i="35"/>
  <c r="E3" i="35"/>
  <c r="M4" i="32"/>
  <c r="H6" i="24"/>
  <c r="I6" i="24" s="1"/>
  <c r="K6" i="16"/>
  <c r="L6" i="16" s="1"/>
  <c r="I6" i="16"/>
  <c r="J6" i="16" s="1"/>
  <c r="P21" i="1"/>
  <c r="O6" i="1"/>
  <c r="P6" i="1" s="1"/>
  <c r="M32" i="1"/>
  <c r="N32" i="1" s="1"/>
  <c r="M26" i="1"/>
  <c r="N26" i="1" s="1"/>
  <c r="M6" i="1"/>
  <c r="N6" i="1" s="1"/>
  <c r="P34" i="1"/>
  <c r="P33" i="1"/>
  <c r="P32" i="1"/>
  <c r="P31" i="1"/>
  <c r="P29" i="1"/>
  <c r="P28" i="1"/>
  <c r="P27" i="1"/>
  <c r="P26" i="1"/>
  <c r="P24" i="1"/>
  <c r="P23" i="1"/>
  <c r="P22" i="1"/>
  <c r="J6" i="23"/>
  <c r="K6" i="23" s="1"/>
  <c r="H6" i="23"/>
  <c r="I6" i="23" s="1"/>
  <c r="M21" i="1"/>
  <c r="N21" i="1" s="1"/>
  <c r="O13" i="1"/>
  <c r="P13" i="1" s="1"/>
  <c r="M9" i="1"/>
  <c r="N9" i="1" s="1"/>
  <c r="M8" i="1"/>
  <c r="N8" i="1" s="1"/>
  <c r="M7" i="1"/>
  <c r="N7" i="1" s="1"/>
  <c r="O19" i="1"/>
  <c r="P19" i="1" s="1"/>
  <c r="O18" i="1"/>
  <c r="P18" i="1" s="1"/>
  <c r="O17" i="1"/>
  <c r="P17" i="1" s="1"/>
  <c r="O16" i="1"/>
  <c r="P16" i="1" s="1"/>
  <c r="O14" i="1"/>
  <c r="P14" i="1" s="1"/>
  <c r="O12" i="1"/>
  <c r="P12" i="1" s="1"/>
  <c r="O11" i="1"/>
  <c r="P11" i="1" s="1"/>
  <c r="O9" i="1"/>
  <c r="P9" i="1" s="1"/>
  <c r="O8" i="1"/>
  <c r="P8" i="1" s="1"/>
  <c r="O7" i="1"/>
  <c r="P7" i="1" s="1"/>
  <c r="M34" i="1"/>
  <c r="N34" i="1" s="1"/>
  <c r="M33" i="1"/>
  <c r="N33" i="1" s="1"/>
  <c r="M29" i="1"/>
  <c r="N29" i="1" s="1"/>
  <c r="M28" i="1"/>
  <c r="N28" i="1" s="1"/>
  <c r="M24" i="1"/>
  <c r="N24" i="1" s="1"/>
  <c r="M23" i="1"/>
  <c r="N23" i="1" s="1"/>
  <c r="M19" i="1"/>
  <c r="N19" i="1" s="1"/>
  <c r="M18" i="1"/>
  <c r="N18" i="1" s="1"/>
  <c r="M14" i="1"/>
  <c r="N14" i="1" s="1"/>
  <c r="M13" i="1"/>
  <c r="N13" i="1" s="1"/>
  <c r="D23" i="31"/>
  <c r="F24" i="31" s="1"/>
  <c r="L4" i="32"/>
  <c r="H7" i="33"/>
  <c r="I7" i="33" s="1"/>
  <c r="E3" i="31"/>
  <c r="E4" i="31"/>
  <c r="E5" i="31"/>
  <c r="E6" i="31"/>
  <c r="E7" i="31"/>
  <c r="E8" i="31"/>
  <c r="E9" i="31"/>
  <c r="E10" i="31"/>
  <c r="E11" i="31"/>
  <c r="E12" i="31"/>
  <c r="E13" i="31"/>
  <c r="E14" i="31"/>
  <c r="E15" i="31"/>
  <c r="E16" i="31"/>
  <c r="E17" i="31"/>
  <c r="E18" i="31"/>
  <c r="E19" i="31"/>
  <c r="E20" i="31"/>
  <c r="E21" i="31"/>
  <c r="E22" i="31"/>
  <c r="J9" i="23"/>
  <c r="K9" i="23" s="1"/>
  <c r="AC13" i="41" s="1"/>
  <c r="AE13" i="41" s="1"/>
  <c r="H9" i="23"/>
  <c r="I9" i="23" s="1"/>
  <c r="H7" i="23"/>
  <c r="I7" i="23" s="1"/>
  <c r="J7" i="23"/>
  <c r="K7" i="23" s="1"/>
  <c r="J24" i="24"/>
  <c r="K24" i="24" s="1"/>
  <c r="J23" i="24"/>
  <c r="K23" i="24" s="1"/>
  <c r="J22" i="24"/>
  <c r="K22" i="24" s="1"/>
  <c r="J20" i="24"/>
  <c r="K20" i="24" s="1"/>
  <c r="J19" i="24"/>
  <c r="K19" i="24" s="1"/>
  <c r="J17" i="24"/>
  <c r="K17" i="24" s="1"/>
  <c r="J16" i="24"/>
  <c r="K16" i="24" s="1"/>
  <c r="J14" i="24"/>
  <c r="K14" i="24" s="1"/>
  <c r="J13" i="24"/>
  <c r="K13" i="24" s="1"/>
  <c r="J11" i="24"/>
  <c r="K11" i="24" s="1"/>
  <c r="J10" i="24"/>
  <c r="K10" i="24" s="1"/>
  <c r="J9" i="24"/>
  <c r="K9" i="24" s="1"/>
  <c r="J7" i="24"/>
  <c r="K7" i="24" s="1"/>
  <c r="J6" i="24"/>
  <c r="K6" i="24" s="1"/>
  <c r="H24" i="24"/>
  <c r="I24" i="24" s="1"/>
  <c r="H23" i="24"/>
  <c r="I23" i="24" s="1"/>
  <c r="H22" i="24"/>
  <c r="I22" i="24" s="1"/>
  <c r="H20" i="24"/>
  <c r="I20" i="24" s="1"/>
  <c r="H19" i="24"/>
  <c r="I19" i="24" s="1"/>
  <c r="H17" i="24"/>
  <c r="I17" i="24" s="1"/>
  <c r="H16" i="24"/>
  <c r="I16" i="24" s="1"/>
  <c r="H14" i="24"/>
  <c r="I14" i="24" s="1"/>
  <c r="H13" i="24"/>
  <c r="I13" i="24" s="1"/>
  <c r="H11" i="24"/>
  <c r="I11" i="24" s="1"/>
  <c r="H10" i="24"/>
  <c r="I10" i="24" s="1"/>
  <c r="H9" i="24"/>
  <c r="I9" i="24" s="1"/>
  <c r="H7" i="24"/>
  <c r="I7" i="24" s="1"/>
  <c r="K11" i="16"/>
  <c r="L11" i="16" s="1"/>
  <c r="K10" i="16"/>
  <c r="L10" i="16" s="1"/>
  <c r="K9" i="16"/>
  <c r="L9" i="16" s="1"/>
  <c r="K8" i="16"/>
  <c r="L8" i="16" s="1"/>
  <c r="K7" i="16"/>
  <c r="L7" i="16" s="1"/>
  <c r="I11" i="16"/>
  <c r="J11" i="16" s="1"/>
  <c r="I10" i="16"/>
  <c r="J10" i="16" s="1"/>
  <c r="I9" i="16"/>
  <c r="J9" i="16" s="1"/>
  <c r="I8" i="16"/>
  <c r="J8" i="16" s="1"/>
  <c r="I7" i="16"/>
  <c r="J7" i="16" s="1"/>
  <c r="M31" i="1"/>
  <c r="N31" i="1" s="1"/>
  <c r="M27" i="1"/>
  <c r="N27" i="1" s="1"/>
  <c r="M22" i="1"/>
  <c r="N22" i="1" s="1"/>
  <c r="M17" i="1"/>
  <c r="N17" i="1" s="1"/>
  <c r="M16" i="1"/>
  <c r="N16" i="1" s="1"/>
  <c r="M12" i="1"/>
  <c r="N12" i="1" s="1"/>
  <c r="M11" i="1"/>
  <c r="N11" i="1" s="1"/>
  <c r="C7" i="40"/>
  <c r="M7" i="33" l="1"/>
  <c r="Q35" i="1"/>
  <c r="C7" i="19" s="1"/>
  <c r="F8" i="19"/>
  <c r="M18" i="33"/>
  <c r="M17" i="33"/>
  <c r="M16" i="33"/>
  <c r="E23" i="35"/>
  <c r="E24" i="35"/>
  <c r="E26" i="35"/>
  <c r="F26" i="35" s="1"/>
  <c r="E4" i="40"/>
  <c r="M5" i="32"/>
  <c r="C2" i="39" s="1"/>
  <c r="R32" i="1"/>
  <c r="M6" i="33"/>
  <c r="M8" i="33" s="1"/>
  <c r="M15" i="33"/>
  <c r="E23" i="31"/>
  <c r="F23" i="31" s="1"/>
  <c r="E8" i="19" s="1"/>
  <c r="D14" i="41"/>
  <c r="G14" i="41"/>
  <c r="F14" i="41"/>
  <c r="E16" i="41"/>
  <c r="E14" i="41"/>
  <c r="C16" i="41"/>
  <c r="J10" i="23"/>
  <c r="Y12" i="41"/>
  <c r="AB12" i="41"/>
  <c r="AA12" i="41"/>
  <c r="Z6" i="41"/>
  <c r="AA6" i="41"/>
  <c r="Y8" i="41"/>
  <c r="AA8" i="41"/>
  <c r="AB9" i="41"/>
  <c r="Y6" i="41"/>
  <c r="Y7" i="41"/>
  <c r="Y9" i="41"/>
  <c r="AC10" i="41"/>
  <c r="AB8" i="41"/>
  <c r="Y10" i="41"/>
  <c r="AB5" i="41"/>
  <c r="AB6" i="41"/>
  <c r="AB7" i="41"/>
  <c r="AB10" i="41"/>
  <c r="AA5" i="41"/>
  <c r="AC6" i="41"/>
  <c r="AA10" i="41"/>
  <c r="AD6" i="41"/>
  <c r="AD10" i="41"/>
  <c r="AA7" i="41"/>
  <c r="AA9" i="41"/>
  <c r="C14" i="41"/>
  <c r="H14" i="41"/>
  <c r="N10" i="41"/>
  <c r="D9" i="41"/>
  <c r="T9" i="41"/>
  <c r="G8" i="41"/>
  <c r="P10" i="41"/>
  <c r="E9" i="41"/>
  <c r="P8" i="41"/>
  <c r="E7" i="41"/>
  <c r="T8" i="41"/>
  <c r="G7" i="41"/>
  <c r="R31" i="1"/>
  <c r="T10" i="41"/>
  <c r="G9" i="41"/>
  <c r="P9" i="41"/>
  <c r="R9" i="41"/>
  <c r="F8" i="41"/>
  <c r="R10" i="41"/>
  <c r="F9" i="41"/>
  <c r="M9" i="41"/>
  <c r="M10" i="41"/>
  <c r="M8" i="41"/>
  <c r="N8" i="41"/>
  <c r="D7" i="41"/>
  <c r="R22" i="1"/>
  <c r="O8" i="41"/>
  <c r="O10" i="41"/>
  <c r="N9" i="41"/>
  <c r="D8" i="41"/>
  <c r="R8" i="41"/>
  <c r="F7" i="41"/>
  <c r="Q8" i="41"/>
  <c r="Q9" i="41"/>
  <c r="Q10" i="41"/>
  <c r="S8" i="41"/>
  <c r="S9" i="41"/>
  <c r="S10" i="41"/>
  <c r="N7" i="41"/>
  <c r="D6" i="41"/>
  <c r="R7" i="41"/>
  <c r="F6" i="41"/>
  <c r="S7" i="41"/>
  <c r="T7" i="41"/>
  <c r="G6" i="41"/>
  <c r="M7" i="41"/>
  <c r="Q7" i="41"/>
  <c r="P7" i="41"/>
  <c r="E6" i="41"/>
  <c r="O7" i="41"/>
  <c r="G5" i="41"/>
  <c r="T6" i="41"/>
  <c r="S6" i="41"/>
  <c r="Q6" i="41"/>
  <c r="R6" i="41"/>
  <c r="F5" i="41"/>
  <c r="P6" i="41"/>
  <c r="E5" i="41"/>
  <c r="O6" i="41"/>
  <c r="S5" i="41"/>
  <c r="G4" i="41"/>
  <c r="T5" i="41"/>
  <c r="E4" i="41"/>
  <c r="P5" i="41"/>
  <c r="O5" i="41"/>
  <c r="D4" i="41"/>
  <c r="N5" i="41"/>
  <c r="M5" i="41"/>
  <c r="O9" i="41"/>
  <c r="E8" i="41"/>
  <c r="N6" i="41"/>
  <c r="D5" i="41"/>
  <c r="M6" i="41"/>
  <c r="Q5" i="41"/>
  <c r="F4" i="41"/>
  <c r="R5" i="41"/>
  <c r="AD13" i="41"/>
  <c r="L9" i="23"/>
  <c r="H10" i="23"/>
  <c r="K10" i="23"/>
  <c r="Z12" i="41"/>
  <c r="M6" i="23"/>
  <c r="I10" i="23"/>
  <c r="M7" i="23"/>
  <c r="Z10" i="41"/>
  <c r="M23" i="24"/>
  <c r="M24" i="24"/>
  <c r="Z9" i="41"/>
  <c r="M19" i="24"/>
  <c r="M20" i="24"/>
  <c r="Z8" i="41"/>
  <c r="M16" i="24"/>
  <c r="M17" i="24"/>
  <c r="Z7" i="41"/>
  <c r="M13" i="24"/>
  <c r="M14" i="24"/>
  <c r="M9" i="24"/>
  <c r="H25" i="24"/>
  <c r="M10" i="24"/>
  <c r="J25" i="24"/>
  <c r="Y5" i="41"/>
  <c r="K25" i="24"/>
  <c r="M7" i="24"/>
  <c r="Z5" i="41"/>
  <c r="I25" i="24"/>
  <c r="M6" i="24"/>
  <c r="K12" i="16"/>
  <c r="J12" i="16"/>
  <c r="L12" i="16"/>
  <c r="I12" i="16"/>
  <c r="R26" i="1"/>
  <c r="R27" i="1"/>
  <c r="R21" i="1"/>
  <c r="R17" i="1"/>
  <c r="R16" i="1"/>
  <c r="R11" i="1"/>
  <c r="R12" i="1"/>
  <c r="O35" i="1"/>
  <c r="M35" i="1"/>
  <c r="R7" i="1"/>
  <c r="P35" i="1"/>
  <c r="N35" i="1"/>
  <c r="R6" i="1"/>
  <c r="E24" i="31" l="1"/>
  <c r="M19" i="33"/>
  <c r="M20" i="33" s="1"/>
  <c r="F27" i="35"/>
  <c r="F28" i="35" s="1"/>
  <c r="E27" i="35" s="1"/>
  <c r="AF10" i="41"/>
  <c r="D20" i="41"/>
  <c r="AE5" i="41"/>
  <c r="E20" i="41"/>
  <c r="Q32" i="1"/>
  <c r="H9" i="41" s="1"/>
  <c r="Q22" i="1"/>
  <c r="H7" i="41" s="1"/>
  <c r="V9" i="41"/>
  <c r="E10" i="41"/>
  <c r="V8" i="41"/>
  <c r="F10" i="41"/>
  <c r="Q17" i="1"/>
  <c r="H6" i="41" s="1"/>
  <c r="D10" i="41"/>
  <c r="M9" i="33"/>
  <c r="E21" i="41"/>
  <c r="AF9" i="41"/>
  <c r="F20" i="41"/>
  <c r="AE6" i="41"/>
  <c r="D21" i="41"/>
  <c r="AF12" i="41"/>
  <c r="AE12" i="41"/>
  <c r="F21" i="41"/>
  <c r="AF13" i="41"/>
  <c r="E6" i="19"/>
  <c r="AF7" i="41"/>
  <c r="AE9" i="41"/>
  <c r="AF5" i="41"/>
  <c r="AE7" i="41"/>
  <c r="AE8" i="41"/>
  <c r="AF8" i="41"/>
  <c r="AE10" i="41"/>
  <c r="AF6" i="41"/>
  <c r="E5" i="19"/>
  <c r="F5" i="19"/>
  <c r="U8" i="41"/>
  <c r="S11" i="41"/>
  <c r="U10" i="41"/>
  <c r="V10" i="41"/>
  <c r="V7" i="41"/>
  <c r="U7" i="41"/>
  <c r="P11" i="41"/>
  <c r="Q12" i="1"/>
  <c r="H5" i="41" s="1"/>
  <c r="T11" i="41"/>
  <c r="G10" i="41"/>
  <c r="Q7" i="1"/>
  <c r="H4" i="41" s="1"/>
  <c r="U9" i="41"/>
  <c r="O11" i="41"/>
  <c r="C6" i="19"/>
  <c r="V6" i="41"/>
  <c r="N11" i="41"/>
  <c r="U6" i="41"/>
  <c r="M11" i="41"/>
  <c r="Q11" i="41"/>
  <c r="U5" i="41"/>
  <c r="C5" i="19"/>
  <c r="R11" i="41"/>
  <c r="V5" i="41"/>
  <c r="K11" i="23"/>
  <c r="G21" i="41" s="1"/>
  <c r="F6" i="19"/>
  <c r="L6" i="23"/>
  <c r="L22" i="24"/>
  <c r="L19" i="24"/>
  <c r="L16" i="24"/>
  <c r="L13" i="24"/>
  <c r="L9" i="24"/>
  <c r="L6" i="24"/>
  <c r="K26" i="24"/>
  <c r="G20" i="41" s="1"/>
  <c r="D6" i="19"/>
  <c r="L13" i="16"/>
  <c r="I14" i="41" s="1"/>
  <c r="Q27" i="1"/>
  <c r="H8" i="41" s="1"/>
  <c r="P36" i="1"/>
  <c r="H10" i="41" s="1"/>
  <c r="D5" i="19"/>
  <c r="D9" i="19" l="1"/>
  <c r="C9" i="19"/>
  <c r="C6" i="40"/>
  <c r="E10" i="40"/>
  <c r="M22" i="33"/>
  <c r="M23" i="33" s="1"/>
  <c r="E11" i="40"/>
  <c r="C11" i="40"/>
  <c r="H9" i="19"/>
  <c r="D13" i="39" s="1"/>
  <c r="G9" i="19"/>
  <c r="E9" i="19"/>
  <c r="F9" i="19"/>
  <c r="V11" i="41"/>
  <c r="U11" i="41"/>
  <c r="C14" i="39" l="1"/>
  <c r="C8" i="40"/>
  <c r="E16" i="39"/>
  <c r="E13" i="39"/>
  <c r="E15" i="39"/>
  <c r="C13" i="39"/>
  <c r="D14" i="39"/>
  <c r="F14" i="39"/>
  <c r="C15" i="39"/>
  <c r="E17" i="39"/>
  <c r="D15" i="39"/>
  <c r="F13" i="39"/>
  <c r="G10" i="19"/>
  <c r="F18" i="39" s="1"/>
  <c r="E10" i="19"/>
  <c r="C10" i="19"/>
  <c r="D4" i="39" l="1"/>
  <c r="C3" i="39" s="1"/>
  <c r="C4" i="39" s="1"/>
  <c r="D3" i="39"/>
  <c r="F16" i="39"/>
  <c r="F19" i="39" s="1"/>
  <c r="C9" i="39" s="1"/>
  <c r="D19" i="39"/>
  <c r="C7" i="39" s="1"/>
  <c r="E19" i="39"/>
  <c r="C8" i="39" s="1"/>
  <c r="C19" i="39"/>
  <c r="C6" i="39" s="1"/>
  <c r="D13" i="40" l="1"/>
  <c r="C10" i="40"/>
  <c r="D10" i="39"/>
  <c r="C10" i="39" s="1"/>
  <c r="B13" i="40" s="1"/>
  <c r="E13" i="40" l="1"/>
  <c r="E12" i="40" s="1"/>
  <c r="C13" i="40"/>
  <c r="C12" i="40" s="1"/>
</calcChain>
</file>

<file path=xl/sharedStrings.xml><?xml version="1.0" encoding="utf-8"?>
<sst xmlns="http://schemas.openxmlformats.org/spreadsheetml/2006/main" count="384" uniqueCount="245">
  <si>
    <t>Performance Level</t>
  </si>
  <si>
    <t>Grade</t>
  </si>
  <si>
    <t>Subject</t>
  </si>
  <si>
    <t>ELA</t>
  </si>
  <si>
    <t>MTH</t>
  </si>
  <si>
    <t>SCI</t>
  </si>
  <si>
    <t>SS</t>
  </si>
  <si>
    <t>Unit Weight</t>
  </si>
  <si>
    <t>Total Test Units Weighted</t>
  </si>
  <si>
    <t>Total Points</t>
  </si>
  <si>
    <t>Total Points Weighted</t>
  </si>
  <si>
    <t>Total Test Units</t>
  </si>
  <si>
    <t>K-8</t>
  </si>
  <si>
    <t>Performance Levels</t>
  </si>
  <si>
    <t>9-12 Assessment Index</t>
  </si>
  <si>
    <t>K-8 Assessment Index</t>
  </si>
  <si>
    <t>Sum</t>
  </si>
  <si>
    <t>Test Type</t>
  </si>
  <si>
    <t xml:space="preserve">Assessment Index  </t>
  </si>
  <si>
    <t>Testing Year</t>
  </si>
  <si>
    <t>Student Result</t>
  </si>
  <si>
    <t>Points for Each</t>
  </si>
  <si>
    <t>Cohort Member Count</t>
  </si>
  <si>
    <t>Assessment Index</t>
  </si>
  <si>
    <t>Meets Standard         (100)</t>
  </si>
  <si>
    <t>LAA1</t>
  </si>
  <si>
    <t>Alternate Assessment Level 1: Grades 3, 4, 5, 6, 7 and 8</t>
  </si>
  <si>
    <t>Weighted Assessment Index</t>
  </si>
  <si>
    <t>HS</t>
  </si>
  <si>
    <t>English II</t>
  </si>
  <si>
    <t>Algebra I</t>
  </si>
  <si>
    <t>Geometry</t>
  </si>
  <si>
    <t>Biology</t>
  </si>
  <si>
    <t>Needs Improvement         (0)</t>
  </si>
  <si>
    <t>Excellent (150)</t>
  </si>
  <si>
    <t>Good (100)</t>
  </si>
  <si>
    <t>Fair           (0)</t>
  </si>
  <si>
    <t>Working Toward Standard (0)</t>
  </si>
  <si>
    <t>6 or more (150)</t>
  </si>
  <si>
    <t>5.5 (125)</t>
  </si>
  <si>
    <t>5 (100)</t>
  </si>
  <si>
    <t>4.5 (75)</t>
  </si>
  <si>
    <t>4 (50)</t>
  </si>
  <si>
    <t>3.5 (25)</t>
  </si>
  <si>
    <t>3 or less (0)</t>
  </si>
  <si>
    <t>3rd year 8th graders (0)</t>
  </si>
  <si>
    <t>Dropout (0)</t>
  </si>
  <si>
    <t xml:space="preserve">K - 8 Assessment </t>
  </si>
  <si>
    <t>English III</t>
  </si>
  <si>
    <t>Dropout/Credit Accumulation Index</t>
  </si>
  <si>
    <t xml:space="preserve"> SPS Calculator - Dropout/Credit Accumulation Index</t>
  </si>
  <si>
    <t>SPS Calculator - ACT</t>
  </si>
  <si>
    <t>9-12 EOC</t>
  </si>
  <si>
    <t>Exceeds Standard (150)</t>
  </si>
  <si>
    <t xml:space="preserve">0-17 </t>
  </si>
  <si>
    <t>ACT Composite Score</t>
  </si>
  <si>
    <t>Graduation Rate (Percent)</t>
  </si>
  <si>
    <t>Carnegie Units (Index Point Award)</t>
  </si>
  <si>
    <t>Grades</t>
  </si>
  <si>
    <t>4-8</t>
  </si>
  <si>
    <t xml:space="preserve"># of Test Units                                 </t>
  </si>
  <si>
    <t>HS SPS</t>
  </si>
  <si>
    <t>Graduation Index</t>
  </si>
  <si>
    <t>Cohort Graduation Rate Index</t>
  </si>
  <si>
    <t>Weighted ACT Points</t>
  </si>
  <si>
    <t>Cases</t>
  </si>
  <si>
    <t>Situations</t>
  </si>
  <si>
    <t>25% GradIndex, 25% GradRate, 25% ACT, 25% EOC/LAA1</t>
  </si>
  <si>
    <t>25% GradIndex, 25% GradRate, 50% ACT</t>
  </si>
  <si>
    <t>50% ACT, 50% EOC/LAA1</t>
  </si>
  <si>
    <t>100% ACT</t>
  </si>
  <si>
    <t>100% EOC/LAA1</t>
  </si>
  <si>
    <t>ACT</t>
  </si>
  <si>
    <t>EOCs/LAA1</t>
  </si>
  <si>
    <t xml:space="preserve">ACT </t>
  </si>
  <si>
    <t>Cohort</t>
  </si>
  <si>
    <t>25% GradIndex, 25% GradRate, 50% EOC/LAA1</t>
  </si>
  <si>
    <t>GradIndex</t>
  </si>
  <si>
    <t>U.S. History</t>
  </si>
  <si>
    <t>10 &amp; 12</t>
  </si>
  <si>
    <t>Alternate Assessment Level 1: Grades 10 and 11</t>
  </si>
  <si>
    <t>Assessment Index by Grade</t>
  </si>
  <si>
    <t>*Please include full academic year (FAY) students only in the above SPS calculation.</t>
  </si>
  <si>
    <t>ACT Index Score</t>
  </si>
  <si>
    <t xml:space="preserve"> SPS Calculator - Progress Points</t>
  </si>
  <si>
    <t xml:space="preserve">Which tabs should be completed?
</t>
  </si>
  <si>
    <t>9-12 SPS without Progress Points</t>
  </si>
  <si>
    <t>9-12 SPS with Progress Points</t>
  </si>
  <si>
    <t xml:space="preserve">How does the calculator work?
</t>
  </si>
  <si>
    <t>Combination School</t>
  </si>
  <si>
    <t>Progress Points (maximum of 10 points)</t>
  </si>
  <si>
    <t>* Number of EOC and ACT testers; students who took both EOC test(s) and ACT test only count as one tester for weighting.</t>
  </si>
  <si>
    <t>EOC</t>
  </si>
  <si>
    <t>HS Diploma plus</t>
  </si>
  <si>
    <t xml:space="preserve">    (b) Advanced statewide Jump Start credential.</t>
  </si>
  <si>
    <t xml:space="preserve">    (b) Basic statewide Jump Start credential</t>
  </si>
  <si>
    <t xml:space="preserve">    (b) Basic statewide Jump Start credential </t>
  </si>
  <si>
    <t>5th year graduates with AP (3+) or IB (4+) or CLEP (50+)</t>
  </si>
  <si>
    <t>6th year graduates</t>
  </si>
  <si>
    <t xml:space="preserve">5th year graduates </t>
  </si>
  <si>
    <t>**Students must take the AP exam and pass the course.</t>
  </si>
  <si>
    <t xml:space="preserve">    (a) AP (3+), IB (4+), or CLEP (50+) AND </t>
  </si>
  <si>
    <t xml:space="preserve">    (a) AP (3+), IB (4+), or CLEP (50+) OR </t>
  </si>
  <si>
    <t xml:space="preserve">    (a) At least one passing course grade for TOPS core curriculum credit of the following type: AP**, college credit, dual enrollment, or IB;  AND</t>
  </si>
  <si>
    <t xml:space="preserve">    (a) At least one passing course grade for TOPS core curriculum credit of the following type: AP**, college credit, dual enrollment, or IB;  OR</t>
  </si>
  <si>
    <t>Total Index Points Awarded</t>
  </si>
  <si>
    <t>Incentive Points (Good - 25)</t>
  </si>
  <si>
    <t>Incentive Points (Excellent - 50)</t>
  </si>
  <si>
    <t xml:space="preserve">*Please only include those students who are full academic year (FAY) for 8th and 9th grade (or transitional 9th, where applicable), unless the student is a dropout. </t>
  </si>
  <si>
    <t>*Basic statewide credentials include historical definition of an IBC through the 2016-2017 (2018 SPS) graduating class.</t>
  </si>
  <si>
    <t>Non-graduate without HiSET</t>
  </si>
  <si>
    <t>HiSET</t>
  </si>
  <si>
    <t>Number of Test Units</t>
  </si>
  <si>
    <t>Grade 12 Number of Test Units</t>
  </si>
  <si>
    <t>Number of Students</t>
  </si>
  <si>
    <t>Total Number of Students</t>
  </si>
  <si>
    <t xml:space="preserve">Number of Test Units                                    </t>
  </si>
  <si>
    <t>Number of Eligible Testers (HS)*</t>
  </si>
  <si>
    <t>Number of Cohort Members</t>
  </si>
  <si>
    <t xml:space="preserve">SPS Calculator </t>
  </si>
  <si>
    <t>SPS Calculator - LAA1 (Grades 10-11)</t>
  </si>
  <si>
    <t xml:space="preserve">SPS Calculator - EOC </t>
  </si>
  <si>
    <t xml:space="preserve"> SPS Calculator - LAA1 (Grades 3-8)</t>
  </si>
  <si>
    <t>Progress Points (K - 8)</t>
  </si>
  <si>
    <t>SPS Calculator - Graduation Index and Cohort Graduation Rate</t>
  </si>
  <si>
    <t>ELA PLAN to ACT</t>
  </si>
  <si>
    <t>Math PLAN to ACT</t>
  </si>
  <si>
    <t>ELA EXPLORE to PLAN</t>
  </si>
  <si>
    <t>Math EXPLORE to PLAN</t>
  </si>
  <si>
    <t xml:space="preserve">ELA Index </t>
  </si>
  <si>
    <t xml:space="preserve">SCI Index </t>
  </si>
  <si>
    <t>Grades 3 to 8</t>
  </si>
  <si>
    <t>EOC for HS</t>
  </si>
  <si>
    <t>English II Index</t>
  </si>
  <si>
    <t>Algebra I Index</t>
  </si>
  <si>
    <t>Geometry Index</t>
  </si>
  <si>
    <t>Biology Index</t>
  </si>
  <si>
    <t>English III Index</t>
  </si>
  <si>
    <t>U.S. History Index</t>
  </si>
  <si>
    <t>Alternate Assessment Level 1</t>
  </si>
  <si>
    <t>K8</t>
  </si>
  <si>
    <t>SST</t>
  </si>
  <si>
    <t>GRADE3</t>
  </si>
  <si>
    <t>GRADE4</t>
  </si>
  <si>
    <t>GRADE5</t>
  </si>
  <si>
    <t>GRADE6</t>
  </si>
  <si>
    <t>GRADE7</t>
  </si>
  <si>
    <t>GRADE8</t>
  </si>
  <si>
    <t>HS10</t>
  </si>
  <si>
    <t>HS11</t>
  </si>
  <si>
    <t>Total</t>
  </si>
  <si>
    <t>TOTAL</t>
  </si>
  <si>
    <t>ELA Index (English II and III)</t>
  </si>
  <si>
    <t>SPS Calculator - LEAP / EOC</t>
  </si>
  <si>
    <t xml:space="preserve">LEAP / EOC for Grades 3-8 </t>
  </si>
  <si>
    <t>Advanced / Excellent (150)</t>
  </si>
  <si>
    <t>Basic / Good (100)</t>
  </si>
  <si>
    <t>Approaching Basic / Fair (0)</t>
  </si>
  <si>
    <t>Unsatisfactory / Needs Improvement (0)</t>
  </si>
  <si>
    <t>Mastery (125)</t>
  </si>
  <si>
    <t>ELA / English II / English III</t>
  </si>
  <si>
    <t>SCI / Biology</t>
  </si>
  <si>
    <t>SS / U.S.History</t>
  </si>
  <si>
    <t>WorkKeys Level</t>
  </si>
  <si>
    <t>WorkKeys Index Points</t>
  </si>
  <si>
    <t>SPS Calculator - WorkKeys</t>
  </si>
  <si>
    <t>Platinum</t>
  </si>
  <si>
    <t>Gold</t>
  </si>
  <si>
    <t>Silver</t>
  </si>
  <si>
    <t>ACT Score*</t>
  </si>
  <si>
    <t>LEAP/EOC</t>
  </si>
  <si>
    <t>Actual Total Progress Points Awarded for Combination School**</t>
  </si>
  <si>
    <t>Actual Total Progress Points Awarded for HS**</t>
  </si>
  <si>
    <t>Actual Total Progress Points Awarded for K-8**</t>
  </si>
  <si>
    <t>Progress Points (High School)</t>
  </si>
  <si>
    <t>*It must be more than 50.0% (&gt;=50.001) (check F15, F16, F17, F18) of nonproficient students above the Median of the expected range to gain progress points.</t>
  </si>
  <si>
    <t>LEAP/EOC for Grades 3 to 8</t>
  </si>
  <si>
    <t xml:space="preserve">For elementary and middle schools without grade 8 (e.g., K-5, 3-7):  Complete all tabs that have elementary performance information except the "DropoutCreditAccIndex" tab.                                                                                                        </t>
  </si>
  <si>
    <t xml:space="preserve">For combination schools (e.g., schools with elementary and high school grades):  Complete all tabs, as appropriate. </t>
  </si>
  <si>
    <t>For high schools (e.g., 9-12):  Complete all tabs except those that have elementary performance information (e.g., the Grades 3 to 8 tab and LAA1_3-8 tab).  If your high school does not have a 12th grade, you will not need to complete the ACT or Grad_Indicies tab.</t>
  </si>
  <si>
    <t xml:space="preserve">For elementary and middle schools with grade 8 (e.g., K-8, 5-8):  Complete all tabs that have elementary performance information including the "DropoutCreditAccIndex" tab.    </t>
  </si>
  <si>
    <t>ELA Index  (ELA/EngII/EngIII)</t>
  </si>
  <si>
    <t>SCI Index (SCI/Bio)</t>
  </si>
  <si>
    <t>Number of students from (D) who exceeded their expected score in VAM for 15-16</t>
  </si>
  <si>
    <t>Number of students who were nonproficient in 13-14 or 14-15 (most recent is used; need at least 10 students)</t>
  </si>
  <si>
    <t xml:space="preserve">Weighted 2015-16 Dropout/Credit Accumulation Index </t>
  </si>
  <si>
    <t>Weighted 2014-15 Graduation Index Points</t>
  </si>
  <si>
    <t>Weighted 2014-15 Cohort Graduation Rate Points</t>
  </si>
  <si>
    <t xml:space="preserve">Social Studies Assessment Index from 2013-2014 or 2014-2015* </t>
  </si>
  <si>
    <t xml:space="preserve">Social Studies Adjusted </t>
  </si>
  <si>
    <t>Regular HS Diploma (Four-year graduate - Includes Career Diploma student with a regional Jump Start credential)</t>
  </si>
  <si>
    <t>*For students in middle school who took both the LEAP and the EOC, use only the LEAP score on this page.</t>
  </si>
  <si>
    <t>K-8 Total Progress Points Calculated</t>
  </si>
  <si>
    <t>HS Total Progress Points Calculated</t>
  </si>
  <si>
    <t>Combination School Total Progress Points Calculated</t>
  </si>
  <si>
    <t>*It must be more than 50.0% (&gt;=50.001) (check F6, F7) of nonproficient students exceeding their expected value-added score to gain progress points, and</t>
  </si>
  <si>
    <t>**Even if the number of total progress points calculated is greater than 10, the maximum number of progress points awarded is 10.</t>
  </si>
  <si>
    <t>*Please include full academic year (FAY) students only in the above SPS calculation.  This includes 12th graders who graduated in December 2015.</t>
  </si>
  <si>
    <t xml:space="preserve">*Grade 12 repeating students included in 2014-15 SPS are excluded from ACT and Progress point indices in 2015-16. </t>
  </si>
  <si>
    <t>*Students taking LAA 1 assessments are excluded from the ACT portion of SPS but are included in assessment and graduation portions.</t>
  </si>
  <si>
    <t>Incentive Points Weight</t>
  </si>
  <si>
    <t>What is the K8 Social Studies AI tab?</t>
  </si>
  <si>
    <t>* LDOE will provide school's Social Studies Assessment Index from 2013-2014 or 2014-2015, whichever results in higher SPS, via secure ftp.  Schools with no prior year social studies index should leave this cell blank.  The social studies adjusted cells will be populated using the number of students taking science included on the tab labeled "Grades 3 to 8".  See the Info tab for more information about this adjustment.</t>
  </si>
  <si>
    <t>*Student performance on the WorkKeys shall be included within the ACT index, where a student takes both assessments but achieved a higher score on the WorkKeys than on the ACT.</t>
  </si>
  <si>
    <t>MATH</t>
  </si>
  <si>
    <t>MATH / Algebra / Geometry</t>
  </si>
  <si>
    <t>Number of students from (E) with Approaching Basic (14-15)</t>
  </si>
  <si>
    <t>Number of students who were nonproficient in 14-15 and have a VAM score in 15-16
 (need at least ten students)</t>
  </si>
  <si>
    <t>Percent of nonproficient students exceeding their expected score*</t>
  </si>
  <si>
    <t>Percent of students from (E) with Approaching Basic (14-15)</t>
  </si>
  <si>
    <t>Number/Percent of students from (E) with Approaching Basic (14-15)</t>
  </si>
  <si>
    <t xml:space="preserve">Number of students from (E) with Unsatisfactory (14-15) </t>
  </si>
  <si>
    <t>Percent of students from (E) with Unsatisfactory (14-15)</t>
  </si>
  <si>
    <t>Number/Percent of students from (E) with Unsatisfactory (14-15)</t>
  </si>
  <si>
    <t>Progress points awarded</t>
  </si>
  <si>
    <t>Number of students from (D) who are above the median of the expected range</t>
  </si>
  <si>
    <t>Percent of nonproficient students above the median of the expected range*</t>
  </si>
  <si>
    <t>Number of students from (E) with Fair or Approaching Basic as most recent prior year score</t>
  </si>
  <si>
    <t>Percent of students from (E) with Fair or Approaching Basic as most recent prior year score</t>
  </si>
  <si>
    <t>Number/Percent of students from (E) with Fair or Approaching Basic as most recent prior year score</t>
  </si>
  <si>
    <t>Number of students from (E) with Needs Improvement or Unsatisfactory as most recent prior year score</t>
  </si>
  <si>
    <t>Percent of students from (E) with Needs Improvement or Unsatisfactory as most recent prior year score</t>
  </si>
  <si>
    <t>Number/Percent of students from (E) with Needs Improvement or Unsatisfactory as most recent prior year score</t>
  </si>
  <si>
    <t xml:space="preserve"> SPS Calculator ( K-8 and HS SPS )</t>
  </si>
  <si>
    <t>K-8 SPS</t>
  </si>
  <si>
    <t>Weighted EOC/LAA1 Points</t>
  </si>
  <si>
    <t>Number of Eligible Testers 
(Grades 3-8)</t>
  </si>
  <si>
    <t>2015-2016</t>
  </si>
  <si>
    <t>K-8 SPS without Progress Points</t>
  </si>
  <si>
    <t>K-12 SPS without Progress Points</t>
  </si>
  <si>
    <t>K-8 SPS with Progress Points</t>
  </si>
  <si>
    <t>K-12 SPS with Progress Points</t>
  </si>
  <si>
    <t xml:space="preserve">What is the School Performance Score (SPS) Calculator?
</t>
  </si>
  <si>
    <r>
      <t xml:space="preserve">The calculator has two types of fields.  
- Shaded cells:  Do not allow users to input data, as they are prepopulated for calculation purposes. 
- White cells:  For user input data.  </t>
    </r>
    <r>
      <rPr>
        <i/>
        <sz val="11"/>
        <color indexed="8"/>
        <rFont val="Calibri"/>
        <family val="2"/>
        <scheme val="minor"/>
      </rPr>
      <t xml:space="preserve">When data are added to white cells, new data will be populated in the shaded cells.
</t>
    </r>
    <r>
      <rPr>
        <sz val="11"/>
        <rFont val="Calibri"/>
        <family val="2"/>
        <scheme val="minor"/>
      </rPr>
      <t xml:space="preserve">
NOTE:  There are several pages, or worksheets, to complete in order to get an estimated SPS.
</t>
    </r>
  </si>
  <si>
    <t>MATH Index (Algebra I and Geometry)</t>
  </si>
  <si>
    <t xml:space="preserve">MATH Index </t>
  </si>
  <si>
    <t>MATH Index (MATH/Alg/Geo)</t>
  </si>
  <si>
    <r>
      <t xml:space="preserve">In 2015-2016 the results from the social studies field test are not used in accountability.  Per BESE policy, the SPS will include either the 2013-2014 or 2014-2015 social studies index, whichever is higher.  The actual value for this index was provided to districts via secure ftp in April 2016.  It is important to enter the index in cell E12 on the page with tab heading "K8 Social Studies AI."  In row 7 of the same worksheet, users will see values for </t>
    </r>
    <r>
      <rPr>
        <i/>
        <sz val="11"/>
        <color theme="1"/>
        <rFont val="Calibri"/>
        <family val="2"/>
        <scheme val="minor"/>
      </rPr>
      <t>Social Studies Adjusted</t>
    </r>
    <r>
      <rPr>
        <sz val="11"/>
        <color theme="1"/>
        <rFont val="Calibri"/>
        <family val="2"/>
        <scheme val="minor"/>
      </rPr>
      <t xml:space="preserve"> when the index is entered into the cell.  The index entered into cell E12 will be adjusted by the number of students who take </t>
    </r>
    <r>
      <rPr>
        <b/>
        <sz val="11"/>
        <color theme="1"/>
        <rFont val="Calibri"/>
        <family val="2"/>
        <scheme val="minor"/>
      </rPr>
      <t>science</t>
    </r>
    <r>
      <rPr>
        <sz val="11"/>
        <color theme="1"/>
        <rFont val="Calibri"/>
        <family val="2"/>
        <scheme val="minor"/>
      </rPr>
      <t xml:space="preserve"> in 2015-16 (from the "Grades 3 to 8" tab).  This adjustment protects schools from negative effects caused by any significant difference between the number of testers from the prior year and 2015-2016.</t>
    </r>
  </si>
  <si>
    <t xml:space="preserve">* Please include full academic year (FAY) students only in the above SPS calculation.     </t>
  </si>
  <si>
    <t xml:space="preserve">* All students, except LAA 1 students, must take the Algebra I and English II EOC by their third year of high school.             </t>
  </si>
  <si>
    <t xml:space="preserve">* EOC test scores of Needs Improvement or Fair from middle school will not be transferred to the high school - students will retake at the high school, and the first administration of the test at the high school will be used in the calculation of the assessment index the same year it was earned.    </t>
  </si>
  <si>
    <t xml:space="preserve">* If students do not retake the EOC assessment by their third year of high school, the nonproficient EOC score earned in middle school is used in calculations.   </t>
  </si>
  <si>
    <t>The SPS calculator is an Excel tool that helps schools estimate the school performance score for 2015-2016.
For 2015-2016 there is one calculator. The K-12 Calculator is used for any school that has grades 3 to 8, or high school grades or combination schools that have at least one grade from 3-8 and high school.</t>
  </si>
  <si>
    <t>sps</t>
  </si>
  <si>
    <t xml:space="preserve">All Subjects Assessment Index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</si>
</sst>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
    <numFmt numFmtId="166" formatCode="0.000"/>
    <numFmt numFmtId="167" formatCode="0_);\(0\)"/>
    <numFmt numFmtId="168" formatCode="0.0_);\(0.0\)"/>
    <numFmt numFmtId="169" formatCode="#,##0.0_);\(#,##0.0\)"/>
  </numFmts>
  <fonts count="4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0"/>
      <color indexed="9"/>
      <name val="Arial"/>
      <family val="2"/>
    </font>
    <font>
      <sz val="10"/>
      <name val="Arial"/>
      <family val="2"/>
    </font>
    <font>
      <sz val="8"/>
      <name val="Arial"/>
      <family val="2"/>
    </font>
    <font>
      <b/>
      <sz val="8"/>
      <name val="Arial"/>
      <family val="2"/>
    </font>
    <font>
      <sz val="8"/>
      <name val="Arial"/>
      <family val="2"/>
    </font>
    <font>
      <sz val="8"/>
      <color indexed="53"/>
      <name val="Arial"/>
      <family val="2"/>
    </font>
    <font>
      <b/>
      <sz val="12"/>
      <color indexed="9"/>
      <name val="Arial"/>
      <family val="2"/>
    </font>
    <font>
      <sz val="10"/>
      <color indexed="9"/>
      <name val="Arial"/>
      <family val="2"/>
    </font>
    <font>
      <sz val="10"/>
      <color indexed="57"/>
      <name val="Arial"/>
      <family val="2"/>
    </font>
    <font>
      <sz val="10"/>
      <color indexed="17"/>
      <name val="Arial"/>
      <family val="2"/>
    </font>
    <font>
      <b/>
      <sz val="11"/>
      <color indexed="9"/>
      <name val="Arial"/>
      <family val="2"/>
    </font>
    <font>
      <sz val="11"/>
      <color indexed="53"/>
      <name val="Arial"/>
      <family val="2"/>
    </font>
    <font>
      <b/>
      <sz val="11"/>
      <name val="Arial"/>
      <family val="2"/>
    </font>
    <font>
      <sz val="11"/>
      <name val="Arial"/>
      <family val="2"/>
    </font>
    <font>
      <b/>
      <sz val="11"/>
      <name val="Arial"/>
      <family val="2"/>
    </font>
    <font>
      <sz val="10"/>
      <color indexed="53"/>
      <name val="Arial"/>
      <family val="2"/>
    </font>
    <font>
      <sz val="11"/>
      <color theme="1"/>
      <name val="Calibri"/>
      <family val="2"/>
      <scheme val="minor"/>
    </font>
    <font>
      <b/>
      <sz val="11"/>
      <color theme="1"/>
      <name val="Calibri"/>
      <family val="2"/>
      <scheme val="minor"/>
    </font>
    <font>
      <b/>
      <sz val="10"/>
      <color rgb="FFFF0000"/>
      <name val="Arial"/>
      <family val="2"/>
    </font>
    <font>
      <sz val="10"/>
      <color rgb="FFFF0000"/>
      <name val="Arial"/>
      <family val="2"/>
    </font>
    <font>
      <b/>
      <sz val="10"/>
      <color theme="3" tint="-0.499984740745262"/>
      <name val="Arial"/>
      <family val="2"/>
    </font>
    <font>
      <sz val="10"/>
      <color rgb="FF007E39"/>
      <name val="Arial"/>
      <family val="2"/>
    </font>
    <font>
      <b/>
      <sz val="11"/>
      <color theme="1"/>
      <name val="Arial"/>
      <family val="2"/>
    </font>
    <font>
      <b/>
      <i/>
      <sz val="11"/>
      <color theme="1"/>
      <name val="Calibri"/>
      <family val="2"/>
      <scheme val="minor"/>
    </font>
    <font>
      <b/>
      <sz val="11"/>
      <color theme="0"/>
      <name val="Arial"/>
      <family val="2"/>
    </font>
    <font>
      <sz val="10"/>
      <name val="Arial"/>
      <family val="2"/>
    </font>
    <font>
      <b/>
      <sz val="11"/>
      <name val="Calibri"/>
      <family val="2"/>
      <scheme val="minor"/>
    </font>
    <font>
      <u/>
      <sz val="10"/>
      <color theme="10"/>
      <name val="Arial"/>
      <family val="2"/>
    </font>
    <font>
      <u/>
      <sz val="10"/>
      <color theme="11"/>
      <name val="Arial"/>
      <family val="2"/>
    </font>
    <font>
      <b/>
      <sz val="11"/>
      <color rgb="FFFF0000"/>
      <name val="Arial"/>
      <family val="2"/>
    </font>
    <font>
      <sz val="10"/>
      <name val="Arial"/>
    </font>
    <font>
      <b/>
      <sz val="10"/>
      <name val="Calibri"/>
      <family val="2"/>
      <scheme val="minor"/>
    </font>
    <font>
      <b/>
      <sz val="11"/>
      <color theme="0" tint="-0.499984740745262"/>
      <name val="Calibri"/>
      <family val="2"/>
      <scheme val="minor"/>
    </font>
    <font>
      <sz val="10"/>
      <color theme="0" tint="-0.499984740745262"/>
      <name val="Arial"/>
      <family val="2"/>
    </font>
    <font>
      <sz val="11"/>
      <color theme="0" tint="-0.499984740745262"/>
      <name val="Arial"/>
      <family val="2"/>
    </font>
    <font>
      <i/>
      <sz val="11"/>
      <color theme="1"/>
      <name val="Calibri"/>
      <family val="2"/>
      <scheme val="minor"/>
    </font>
    <font>
      <sz val="11"/>
      <name val="Calibri"/>
      <family val="2"/>
      <scheme val="minor"/>
    </font>
    <font>
      <i/>
      <sz val="11"/>
      <color indexed="8"/>
      <name val="Calibri"/>
      <family val="2"/>
      <scheme val="minor"/>
    </font>
  </fonts>
  <fills count="13">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1"/>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1" tint="4.9989318521683403E-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1" tint="0.499984740745262"/>
        <bgColor indexed="64"/>
      </patternFill>
    </fill>
    <fill>
      <patternFill patternType="solid">
        <fgColor theme="8" tint="0.59999389629810485"/>
        <bgColor indexed="64"/>
      </patternFill>
    </fill>
  </fills>
  <borders count="82">
    <border>
      <left/>
      <right/>
      <top/>
      <bottom/>
      <diagonal/>
    </border>
    <border>
      <left/>
      <right/>
      <top/>
      <bottom style="thin">
        <color auto="1"/>
      </bottom>
      <diagonal/>
    </border>
    <border>
      <left style="medium">
        <color auto="1"/>
      </left>
      <right/>
      <top/>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right/>
      <top/>
      <bottom style="medium">
        <color auto="1"/>
      </bottom>
      <diagonal/>
    </border>
    <border>
      <left style="thin">
        <color auto="1"/>
      </left>
      <right/>
      <top/>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medium">
        <color auto="1"/>
      </bottom>
      <diagonal/>
    </border>
    <border>
      <left style="thin">
        <color auto="1"/>
      </left>
      <right style="medium">
        <color auto="1"/>
      </right>
      <top style="thin">
        <color auto="1"/>
      </top>
      <bottom/>
      <diagonal/>
    </border>
    <border>
      <left style="thin">
        <color auto="1"/>
      </left>
      <right/>
      <top/>
      <bottom style="medium">
        <color auto="1"/>
      </bottom>
      <diagonal/>
    </border>
    <border>
      <left style="thin">
        <color auto="1"/>
      </left>
      <right style="medium">
        <color auto="1"/>
      </right>
      <top/>
      <bottom style="medium">
        <color auto="1"/>
      </bottom>
      <diagonal/>
    </border>
    <border>
      <left/>
      <right style="medium">
        <color auto="1"/>
      </right>
      <top style="thin">
        <color auto="1"/>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bottom/>
      <diagonal/>
    </border>
    <border>
      <left style="medium">
        <color auto="1"/>
      </left>
      <right/>
      <top/>
      <bottom style="medium">
        <color auto="1"/>
      </bottom>
      <diagonal/>
    </border>
    <border>
      <left style="medium">
        <color auto="1"/>
      </left>
      <right style="thin">
        <color auto="1"/>
      </right>
      <top/>
      <bottom style="thin">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thin">
        <color auto="1"/>
      </left>
      <right style="medium">
        <color auto="1"/>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style="medium">
        <color auto="1"/>
      </left>
      <right style="thin">
        <color auto="1"/>
      </right>
      <top style="medium">
        <color auto="1"/>
      </top>
      <bottom/>
      <diagonal/>
    </border>
    <border>
      <left style="medium">
        <color auto="1"/>
      </left>
      <right/>
      <top style="medium">
        <color auto="1"/>
      </top>
      <bottom style="thin">
        <color auto="1"/>
      </bottom>
      <diagonal/>
    </border>
    <border>
      <left style="medium">
        <color auto="1"/>
      </left>
      <right/>
      <top style="thin">
        <color auto="1"/>
      </top>
      <bottom/>
      <diagonal/>
    </border>
    <border>
      <left/>
      <right style="thin">
        <color auto="1"/>
      </right>
      <top style="thin">
        <color auto="1"/>
      </top>
      <bottom/>
      <diagonal/>
    </border>
    <border>
      <left style="thin">
        <color auto="1"/>
      </left>
      <right style="medium">
        <color auto="1"/>
      </right>
      <top/>
      <bottom/>
      <diagonal/>
    </border>
    <border>
      <left style="thin">
        <color auto="1"/>
      </left>
      <right/>
      <top style="medium">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medium">
        <color auto="1"/>
      </left>
      <right/>
      <top style="thin">
        <color auto="1"/>
      </top>
      <bottom style="medium">
        <color auto="1"/>
      </bottom>
      <diagonal/>
    </border>
    <border>
      <left style="thin">
        <color auto="1"/>
      </left>
      <right/>
      <top style="thin">
        <color auto="1"/>
      </top>
      <bottom style="thin">
        <color auto="1"/>
      </bottom>
      <diagonal/>
    </border>
    <border>
      <left style="medium">
        <color auto="1"/>
      </left>
      <right style="thin">
        <color auto="1"/>
      </right>
      <top/>
      <bottom style="medium">
        <color auto="1"/>
      </bottom>
      <diagonal/>
    </border>
    <border>
      <left style="medium">
        <color auto="1"/>
      </left>
      <right style="medium">
        <color auto="1"/>
      </right>
      <top/>
      <bottom/>
      <diagonal/>
    </border>
    <border>
      <left/>
      <right style="thin">
        <color auto="1"/>
      </right>
      <top/>
      <bottom/>
      <diagonal/>
    </border>
    <border>
      <left style="medium">
        <color auto="1"/>
      </left>
      <right/>
      <top style="medium">
        <color auto="1"/>
      </top>
      <bottom/>
      <diagonal/>
    </border>
    <border>
      <left/>
      <right/>
      <top style="thin">
        <color auto="1"/>
      </top>
      <bottom style="medium">
        <color auto="1"/>
      </bottom>
      <diagonal/>
    </border>
    <border>
      <left/>
      <right/>
      <top style="medium">
        <color auto="1"/>
      </top>
      <bottom style="thin">
        <color auto="1"/>
      </bottom>
      <diagonal/>
    </border>
    <border>
      <left/>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right style="medium">
        <color auto="1"/>
      </right>
      <top style="thin">
        <color auto="1"/>
      </top>
      <bottom style="thin">
        <color auto="1"/>
      </bottom>
      <diagonal/>
    </border>
    <border>
      <left style="thick">
        <color auto="1"/>
      </left>
      <right/>
      <top/>
      <bottom/>
      <diagonal/>
    </border>
    <border>
      <left style="medium">
        <color auto="1"/>
      </left>
      <right style="thick">
        <color auto="1"/>
      </right>
      <top style="medium">
        <color auto="1"/>
      </top>
      <bottom style="medium">
        <color auto="1"/>
      </bottom>
      <diagonal/>
    </border>
    <border>
      <left style="thin">
        <color auto="1"/>
      </left>
      <right/>
      <top style="medium">
        <color indexed="64"/>
      </top>
      <bottom/>
      <diagonal/>
    </border>
    <border>
      <left style="medium">
        <color indexed="64"/>
      </left>
      <right style="thin">
        <color auto="1"/>
      </right>
      <top style="thin">
        <color auto="1"/>
      </top>
      <bottom/>
      <diagonal/>
    </border>
    <border>
      <left/>
      <right style="thin">
        <color auto="1"/>
      </right>
      <top style="medium">
        <color auto="1"/>
      </top>
      <bottom/>
      <diagonal/>
    </border>
    <border>
      <left style="thin">
        <color auto="1"/>
      </left>
      <right style="medium">
        <color indexed="64"/>
      </right>
      <top style="medium">
        <color auto="1"/>
      </top>
      <bottom style="medium">
        <color indexed="64"/>
      </bottom>
      <diagonal/>
    </border>
    <border>
      <left/>
      <right/>
      <top style="thin">
        <color indexed="64"/>
      </top>
      <bottom/>
      <diagonal/>
    </border>
    <border>
      <left style="thin">
        <color indexed="64"/>
      </left>
      <right style="thin">
        <color indexed="64"/>
      </right>
      <top/>
      <bottom style="thick">
        <color indexed="64"/>
      </bottom>
      <diagonal/>
    </border>
    <border>
      <left style="thin">
        <color auto="1"/>
      </left>
      <right/>
      <top/>
      <bottom style="thick">
        <color auto="1"/>
      </bottom>
      <diagonal/>
    </border>
    <border>
      <left/>
      <right/>
      <top/>
      <bottom style="thick">
        <color auto="1"/>
      </bottom>
      <diagonal/>
    </border>
    <border>
      <left/>
      <right style="thin">
        <color auto="1"/>
      </right>
      <top/>
      <bottom style="thick">
        <color auto="1"/>
      </bottom>
      <diagonal/>
    </border>
    <border>
      <left/>
      <right style="medium">
        <color indexed="64"/>
      </right>
      <top style="thin">
        <color auto="1"/>
      </top>
      <bottom/>
      <diagonal/>
    </border>
    <border>
      <left/>
      <right/>
      <top style="thin">
        <color auto="1"/>
      </top>
      <bottom style="thin">
        <color auto="1"/>
      </bottom>
      <diagonal/>
    </border>
  </borders>
  <cellStyleXfs count="26">
    <xf numFmtId="0" fontId="0" fillId="0" borderId="0"/>
    <xf numFmtId="0" fontId="26" fillId="0" borderId="0"/>
    <xf numFmtId="0" fontId="8" fillId="0" borderId="0"/>
    <xf numFmtId="43" fontId="35" fillId="0" borderId="0" applyFont="0" applyFill="0" applyBorder="0" applyAlignment="0" applyProtection="0"/>
    <xf numFmtId="0" fontId="7" fillId="0" borderId="0"/>
    <xf numFmtId="0" fontId="37" fillId="0" borderId="0" applyNumberForma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5" fillId="0" borderId="0"/>
    <xf numFmtId="0" fontId="40" fillId="0" borderId="0"/>
    <xf numFmtId="0" fontId="5" fillId="0" borderId="0"/>
    <xf numFmtId="43" fontId="8"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8" fillId="0" borderId="0"/>
    <xf numFmtId="0" fontId="2" fillId="0" borderId="0"/>
    <xf numFmtId="0" fontId="2" fillId="0" borderId="0"/>
    <xf numFmtId="0" fontId="2" fillId="0" borderId="0"/>
    <xf numFmtId="9" fontId="2" fillId="0" borderId="0" applyFont="0" applyFill="0" applyBorder="0" applyAlignment="0" applyProtection="0"/>
  </cellStyleXfs>
  <cellXfs count="644">
    <xf numFmtId="0" fontId="0" fillId="0" borderId="0" xfId="0"/>
    <xf numFmtId="0" fontId="14" fillId="0" borderId="0" xfId="0" applyFont="1" applyFill="1" applyBorder="1" applyAlignment="1" applyProtection="1">
      <alignment horizontal="center"/>
      <protection hidden="1"/>
    </xf>
    <xf numFmtId="0" fontId="9" fillId="0" borderId="0" xfId="0" applyFont="1" applyBorder="1" applyProtection="1">
      <protection hidden="1"/>
    </xf>
    <xf numFmtId="0" fontId="0" fillId="0" borderId="0" xfId="0" applyBorder="1" applyProtection="1">
      <protection hidden="1"/>
    </xf>
    <xf numFmtId="0" fontId="15" fillId="0" borderId="0" xfId="0" applyFont="1" applyFill="1" applyBorder="1" applyAlignment="1" applyProtection="1">
      <alignment horizontal="center"/>
      <protection hidden="1"/>
    </xf>
    <xf numFmtId="0" fontId="0" fillId="0" borderId="0" xfId="0" applyFill="1" applyBorder="1" applyProtection="1">
      <protection hidden="1"/>
    </xf>
    <xf numFmtId="0" fontId="12" fillId="0" borderId="0" xfId="0" applyFont="1" applyFill="1" applyBorder="1" applyAlignment="1" applyProtection="1">
      <alignment horizontal="center"/>
      <protection hidden="1"/>
    </xf>
    <xf numFmtId="0" fontId="9" fillId="0" borderId="0" xfId="0" applyFont="1" applyFill="1" applyBorder="1" applyAlignment="1" applyProtection="1">
      <alignment horizontal="left"/>
      <protection hidden="1"/>
    </xf>
    <xf numFmtId="0" fontId="10" fillId="0" borderId="0" xfId="0" applyFont="1" applyFill="1" applyBorder="1" applyAlignment="1" applyProtection="1">
      <alignment horizontal="center" vertical="center"/>
      <protection hidden="1"/>
    </xf>
    <xf numFmtId="0" fontId="15" fillId="0" borderId="0" xfId="0" applyFont="1" applyFill="1" applyBorder="1" applyAlignment="1" applyProtection="1">
      <alignment horizontal="center" wrapText="1"/>
      <protection hidden="1"/>
    </xf>
    <xf numFmtId="0" fontId="12" fillId="0" borderId="0" xfId="0" applyFont="1" applyFill="1" applyAlignment="1" applyProtection="1">
      <alignment horizontal="center"/>
      <protection hidden="1"/>
    </xf>
    <xf numFmtId="0" fontId="15" fillId="0" borderId="0" xfId="0" applyFont="1" applyFill="1" applyAlignment="1" applyProtection="1">
      <alignment horizontal="center"/>
      <protection hidden="1"/>
    </xf>
    <xf numFmtId="0" fontId="14" fillId="4" borderId="0" xfId="0" applyFont="1" applyFill="1" applyAlignment="1" applyProtection="1">
      <alignment horizontal="center"/>
      <protection hidden="1"/>
    </xf>
    <xf numFmtId="0" fontId="14" fillId="4" borderId="0" xfId="0" applyFont="1" applyFill="1" applyAlignment="1" applyProtection="1">
      <alignment horizontal="center" wrapText="1"/>
      <protection hidden="1"/>
    </xf>
    <xf numFmtId="0" fontId="14" fillId="4" borderId="0" xfId="0" applyFont="1" applyFill="1" applyBorder="1" applyAlignment="1" applyProtection="1">
      <alignment horizontal="center"/>
      <protection hidden="1"/>
    </xf>
    <xf numFmtId="0" fontId="15" fillId="4" borderId="0" xfId="0" applyFont="1" applyFill="1" applyBorder="1" applyAlignment="1" applyProtection="1">
      <alignment horizontal="center"/>
      <protection hidden="1"/>
    </xf>
    <xf numFmtId="49" fontId="13" fillId="4" borderId="0" xfId="0" applyNumberFormat="1" applyFont="1" applyFill="1" applyBorder="1" applyAlignment="1" applyProtection="1">
      <alignment horizontal="center" wrapText="1"/>
      <protection hidden="1"/>
    </xf>
    <xf numFmtId="0" fontId="14" fillId="4" borderId="0" xfId="0" applyFont="1" applyFill="1" applyBorder="1" applyAlignment="1" applyProtection="1">
      <alignment horizontal="center" wrapText="1"/>
      <protection hidden="1"/>
    </xf>
    <xf numFmtId="0" fontId="0" fillId="4" borderId="0" xfId="0" applyFill="1" applyBorder="1" applyProtection="1">
      <protection hidden="1"/>
    </xf>
    <xf numFmtId="0" fontId="0" fillId="4" borderId="0" xfId="0" applyFill="1" applyProtection="1">
      <protection hidden="1"/>
    </xf>
    <xf numFmtId="164" fontId="12" fillId="4" borderId="0" xfId="0" applyNumberFormat="1" applyFont="1" applyFill="1" applyBorder="1" applyAlignment="1" applyProtection="1">
      <alignment horizontal="center"/>
      <protection hidden="1"/>
    </xf>
    <xf numFmtId="0" fontId="0" fillId="4" borderId="0" xfId="0" applyFill="1" applyAlignment="1" applyProtection="1">
      <alignment wrapText="1"/>
      <protection hidden="1"/>
    </xf>
    <xf numFmtId="0" fontId="18" fillId="4" borderId="0" xfId="0" applyFont="1" applyFill="1" applyAlignment="1" applyProtection="1">
      <alignment horizontal="center" wrapText="1"/>
      <protection hidden="1"/>
    </xf>
    <xf numFmtId="0" fontId="16" fillId="4" borderId="0" xfId="0" applyFont="1" applyFill="1" applyAlignment="1" applyProtection="1">
      <alignment wrapText="1"/>
      <protection hidden="1"/>
    </xf>
    <xf numFmtId="0" fontId="19" fillId="4" borderId="0" xfId="0" applyFont="1" applyFill="1" applyAlignment="1" applyProtection="1">
      <alignment wrapText="1"/>
      <protection hidden="1"/>
    </xf>
    <xf numFmtId="166" fontId="0" fillId="4" borderId="0" xfId="0" applyNumberFormat="1" applyFont="1" applyFill="1" applyAlignment="1" applyProtection="1">
      <alignment wrapText="1"/>
      <protection hidden="1"/>
    </xf>
    <xf numFmtId="166" fontId="0" fillId="4" borderId="0" xfId="0" applyNumberFormat="1" applyFont="1" applyFill="1" applyAlignment="1" applyProtection="1">
      <alignment horizontal="center" wrapText="1"/>
      <protection hidden="1"/>
    </xf>
    <xf numFmtId="0" fontId="10" fillId="4" borderId="0" xfId="0" applyFont="1" applyFill="1" applyBorder="1" applyAlignment="1" applyProtection="1">
      <alignment horizontal="center" vertical="center"/>
      <protection hidden="1"/>
    </xf>
    <xf numFmtId="0" fontId="12" fillId="4" borderId="0" xfId="0" applyFont="1" applyFill="1" applyBorder="1" applyAlignment="1" applyProtection="1">
      <alignment horizontal="center" wrapText="1"/>
      <protection hidden="1"/>
    </xf>
    <xf numFmtId="0" fontId="23" fillId="3" borderId="4" xfId="0" applyFont="1" applyFill="1" applyBorder="1" applyAlignment="1" applyProtection="1">
      <alignment horizontal="center"/>
      <protection locked="0"/>
    </xf>
    <xf numFmtId="164" fontId="23" fillId="5" borderId="6" xfId="0" applyNumberFormat="1" applyFont="1" applyFill="1" applyBorder="1" applyAlignment="1" applyProtection="1">
      <alignment horizontal="center"/>
      <protection hidden="1"/>
    </xf>
    <xf numFmtId="0" fontId="21" fillId="4" borderId="0" xfId="0" applyFont="1" applyFill="1" applyBorder="1" applyAlignment="1" applyProtection="1">
      <alignment horizontal="center"/>
      <protection hidden="1"/>
    </xf>
    <xf numFmtId="0" fontId="23" fillId="3" borderId="3" xfId="0" applyFont="1" applyFill="1" applyBorder="1" applyAlignment="1" applyProtection="1">
      <alignment horizontal="center" wrapText="1"/>
      <protection locked="0"/>
    </xf>
    <xf numFmtId="0" fontId="23" fillId="3" borderId="11" xfId="0" applyFont="1" applyFill="1" applyBorder="1" applyAlignment="1" applyProtection="1">
      <alignment horizontal="center" wrapText="1"/>
      <protection locked="0"/>
    </xf>
    <xf numFmtId="0" fontId="22" fillId="6" borderId="14" xfId="0" applyFont="1" applyFill="1" applyBorder="1" applyAlignment="1" applyProtection="1">
      <alignment horizontal="left" wrapText="1"/>
      <protection hidden="1"/>
    </xf>
    <xf numFmtId="0" fontId="22" fillId="6" borderId="16" xfId="0" applyFont="1" applyFill="1" applyBorder="1" applyAlignment="1" applyProtection="1">
      <alignment horizontal="left" wrapText="1"/>
      <protection hidden="1"/>
    </xf>
    <xf numFmtId="0" fontId="22" fillId="3" borderId="3" xfId="0" applyFont="1" applyFill="1" applyBorder="1" applyAlignment="1" applyProtection="1">
      <alignment horizontal="center"/>
      <protection locked="0"/>
    </xf>
    <xf numFmtId="164" fontId="22" fillId="5" borderId="6" xfId="0" applyNumberFormat="1" applyFont="1" applyFill="1" applyBorder="1" applyAlignment="1" applyProtection="1">
      <alignment horizontal="center" vertical="center"/>
      <protection hidden="1"/>
    </xf>
    <xf numFmtId="0" fontId="23" fillId="3" borderId="19" xfId="0" applyFont="1" applyFill="1" applyBorder="1" applyAlignment="1" applyProtection="1">
      <alignment horizontal="center" vertical="center"/>
      <protection locked="0"/>
    </xf>
    <xf numFmtId="164" fontId="22" fillId="2" borderId="8" xfId="0" applyNumberFormat="1" applyFont="1" applyFill="1" applyBorder="1" applyAlignment="1" applyProtection="1">
      <alignment horizontal="center" vertical="center"/>
      <protection hidden="1"/>
    </xf>
    <xf numFmtId="164" fontId="22" fillId="2" borderId="20" xfId="0" applyNumberFormat="1" applyFont="1" applyFill="1" applyBorder="1" applyAlignment="1" applyProtection="1">
      <alignment horizontal="center" vertical="center"/>
      <protection hidden="1"/>
    </xf>
    <xf numFmtId="164" fontId="22" fillId="2" borderId="9" xfId="0" applyNumberFormat="1" applyFont="1" applyFill="1" applyBorder="1" applyAlignment="1" applyProtection="1">
      <alignment horizontal="center" vertical="center"/>
      <protection hidden="1"/>
    </xf>
    <xf numFmtId="0" fontId="23" fillId="7" borderId="0" xfId="0" applyFont="1" applyFill="1" applyProtection="1">
      <protection hidden="1"/>
    </xf>
    <xf numFmtId="0" fontId="12" fillId="4" borderId="0" xfId="0" applyFont="1" applyFill="1" applyAlignment="1" applyProtection="1">
      <alignment horizontal="center"/>
      <protection hidden="1"/>
    </xf>
    <xf numFmtId="0" fontId="22" fillId="8" borderId="3" xfId="0" applyFont="1" applyFill="1" applyBorder="1" applyAlignment="1" applyProtection="1">
      <alignment horizontal="center"/>
      <protection hidden="1"/>
    </xf>
    <xf numFmtId="0" fontId="22" fillId="8" borderId="11" xfId="0" applyFont="1" applyFill="1" applyBorder="1" applyAlignment="1" applyProtection="1">
      <alignment horizontal="center"/>
      <protection hidden="1"/>
    </xf>
    <xf numFmtId="0" fontId="22" fillId="8" borderId="27" xfId="0" applyFont="1" applyFill="1" applyBorder="1" applyAlignment="1" applyProtection="1">
      <alignment horizontal="center"/>
      <protection hidden="1"/>
    </xf>
    <xf numFmtId="0" fontId="23" fillId="8" borderId="9" xfId="0" applyFont="1" applyFill="1" applyBorder="1" applyAlignment="1" applyProtection="1">
      <alignment horizontal="center"/>
      <protection hidden="1"/>
    </xf>
    <xf numFmtId="166" fontId="23" fillId="5" borderId="33" xfId="0" applyNumberFormat="1" applyFont="1" applyFill="1" applyBorder="1" applyAlignment="1" applyProtection="1">
      <alignment horizontal="center"/>
      <protection hidden="1"/>
    </xf>
    <xf numFmtId="0" fontId="23" fillId="8" borderId="8" xfId="0" applyFont="1" applyFill="1" applyBorder="1" applyAlignment="1" applyProtection="1">
      <alignment horizontal="center"/>
      <protection hidden="1"/>
    </xf>
    <xf numFmtId="0" fontId="22" fillId="3" borderId="11" xfId="0" applyFont="1" applyFill="1" applyBorder="1" applyAlignment="1" applyProtection="1">
      <alignment horizontal="center"/>
      <protection locked="0"/>
    </xf>
    <xf numFmtId="164" fontId="22" fillId="9" borderId="34" xfId="0" applyNumberFormat="1" applyFont="1" applyFill="1" applyBorder="1" applyAlignment="1" applyProtection="1">
      <alignment horizontal="center"/>
      <protection hidden="1"/>
    </xf>
    <xf numFmtId="164" fontId="22" fillId="9" borderId="35" xfId="0" applyNumberFormat="1" applyFont="1" applyFill="1" applyBorder="1" applyAlignment="1" applyProtection="1">
      <alignment horizontal="center"/>
      <protection hidden="1"/>
    </xf>
    <xf numFmtId="0" fontId="22" fillId="10" borderId="3" xfId="0" applyFont="1" applyFill="1" applyBorder="1" applyAlignment="1" applyProtection="1">
      <alignment horizontal="center"/>
      <protection hidden="1"/>
    </xf>
    <xf numFmtId="0" fontId="22" fillId="10" borderId="11" xfId="0" applyFont="1" applyFill="1" applyBorder="1" applyAlignment="1" applyProtection="1">
      <alignment horizontal="center"/>
      <protection hidden="1"/>
    </xf>
    <xf numFmtId="0" fontId="22" fillId="10" borderId="7" xfId="0" applyFont="1" applyFill="1" applyBorder="1" applyAlignment="1" applyProtection="1">
      <alignment horizontal="center" wrapText="1"/>
      <protection hidden="1"/>
    </xf>
    <xf numFmtId="0" fontId="22" fillId="10" borderId="27" xfId="0" applyFont="1" applyFill="1" applyBorder="1" applyAlignment="1" applyProtection="1">
      <alignment horizontal="center"/>
      <protection hidden="1"/>
    </xf>
    <xf numFmtId="0" fontId="22" fillId="10" borderId="38" xfId="0" applyFont="1" applyFill="1" applyBorder="1" applyAlignment="1" applyProtection="1">
      <alignment horizontal="left" wrapText="1"/>
      <protection hidden="1"/>
    </xf>
    <xf numFmtId="0" fontId="22" fillId="10" borderId="14" xfId="0" applyFont="1" applyFill="1" applyBorder="1" applyAlignment="1" applyProtection="1">
      <alignment horizontal="left" wrapText="1"/>
      <protection hidden="1"/>
    </xf>
    <xf numFmtId="0" fontId="22" fillId="10" borderId="6" xfId="0" applyFont="1" applyFill="1" applyBorder="1" applyAlignment="1" applyProtection="1">
      <alignment horizontal="center" wrapText="1"/>
      <protection hidden="1"/>
    </xf>
    <xf numFmtId="0" fontId="22" fillId="10" borderId="42" xfId="0" applyFont="1" applyFill="1" applyBorder="1" applyAlignment="1" applyProtection="1">
      <alignment horizontal="center" vertical="center"/>
      <protection hidden="1"/>
    </xf>
    <xf numFmtId="0" fontId="22" fillId="10" borderId="16" xfId="0" applyFont="1" applyFill="1" applyBorder="1" applyAlignment="1" applyProtection="1">
      <alignment horizontal="center" vertical="center"/>
      <protection hidden="1"/>
    </xf>
    <xf numFmtId="0" fontId="20" fillId="4" borderId="2" xfId="0" applyFont="1" applyFill="1" applyBorder="1" applyAlignment="1" applyProtection="1">
      <alignment wrapText="1"/>
      <protection hidden="1"/>
    </xf>
    <xf numFmtId="0" fontId="22" fillId="8" borderId="11" xfId="0" applyFont="1" applyFill="1" applyBorder="1" applyAlignment="1" applyProtection="1">
      <alignment horizontal="center" wrapText="1"/>
      <protection hidden="1"/>
    </xf>
    <xf numFmtId="0" fontId="0" fillId="3" borderId="0" xfId="0" applyFill="1" applyBorder="1" applyProtection="1">
      <protection hidden="1"/>
    </xf>
    <xf numFmtId="0" fontId="22" fillId="5" borderId="6" xfId="0" applyNumberFormat="1" applyFont="1" applyFill="1" applyBorder="1" applyAlignment="1" applyProtection="1">
      <alignment horizontal="center"/>
      <protection hidden="1"/>
    </xf>
    <xf numFmtId="0" fontId="0" fillId="4" borderId="0" xfId="0" applyFill="1" applyAlignment="1" applyProtection="1">
      <alignment vertical="center" wrapText="1"/>
      <protection hidden="1"/>
    </xf>
    <xf numFmtId="0" fontId="0" fillId="4" borderId="0" xfId="0" applyFill="1" applyAlignment="1" applyProtection="1">
      <alignment vertical="center"/>
      <protection hidden="1"/>
    </xf>
    <xf numFmtId="0" fontId="22" fillId="10" borderId="14" xfId="0" applyFont="1" applyFill="1" applyBorder="1" applyAlignment="1" applyProtection="1">
      <alignment vertical="center" wrapText="1"/>
      <protection hidden="1"/>
    </xf>
    <xf numFmtId="0" fontId="22" fillId="10" borderId="13" xfId="0" applyFont="1" applyFill="1" applyBorder="1" applyAlignment="1" applyProtection="1">
      <alignment horizontal="center" vertical="center"/>
      <protection hidden="1"/>
    </xf>
    <xf numFmtId="0" fontId="22" fillId="10" borderId="38" xfId="0" applyFont="1" applyFill="1" applyBorder="1" applyAlignment="1" applyProtection="1">
      <alignment vertical="center" wrapText="1"/>
      <protection hidden="1"/>
    </xf>
    <xf numFmtId="0" fontId="23" fillId="3" borderId="5" xfId="0" applyFont="1" applyFill="1" applyBorder="1" applyAlignment="1" applyProtection="1">
      <alignment horizontal="center"/>
      <protection locked="0"/>
    </xf>
    <xf numFmtId="0" fontId="23" fillId="3" borderId="11" xfId="0" applyFont="1" applyFill="1" applyBorder="1" applyAlignment="1" applyProtection="1">
      <alignment horizontal="center"/>
      <protection locked="0"/>
    </xf>
    <xf numFmtId="0" fontId="25" fillId="4" borderId="0" xfId="0" applyFont="1" applyFill="1" applyAlignment="1" applyProtection="1">
      <alignment horizontal="center"/>
      <protection hidden="1"/>
    </xf>
    <xf numFmtId="0" fontId="8" fillId="4" borderId="0" xfId="0" applyFont="1" applyFill="1" applyAlignment="1" applyProtection="1">
      <alignment horizontal="center"/>
      <protection hidden="1"/>
    </xf>
    <xf numFmtId="164" fontId="8" fillId="4" borderId="0" xfId="0" applyNumberFormat="1" applyFont="1" applyFill="1" applyAlignment="1" applyProtection="1">
      <alignment horizontal="center"/>
      <protection hidden="1"/>
    </xf>
    <xf numFmtId="0" fontId="20" fillId="4" borderId="0" xfId="0" applyFont="1" applyFill="1" applyBorder="1" applyAlignment="1" applyProtection="1">
      <protection hidden="1"/>
    </xf>
    <xf numFmtId="0" fontId="21" fillId="4" borderId="0" xfId="0" applyFont="1" applyFill="1" applyBorder="1" applyAlignment="1" applyProtection="1">
      <alignment horizontal="center" wrapText="1"/>
      <protection hidden="1"/>
    </xf>
    <xf numFmtId="164" fontId="23" fillId="4" borderId="0" xfId="0" applyNumberFormat="1" applyFont="1" applyFill="1" applyBorder="1" applyAlignment="1" applyProtection="1">
      <alignment horizontal="center"/>
      <protection hidden="1"/>
    </xf>
    <xf numFmtId="166" fontId="0" fillId="4" borderId="0" xfId="0" applyNumberFormat="1" applyFont="1" applyFill="1" applyProtection="1">
      <protection hidden="1"/>
    </xf>
    <xf numFmtId="0" fontId="22" fillId="10" borderId="64" xfId="0" applyFont="1" applyFill="1" applyBorder="1" applyAlignment="1" applyProtection="1">
      <alignment horizontal="center"/>
      <protection hidden="1"/>
    </xf>
    <xf numFmtId="0" fontId="22" fillId="10" borderId="65" xfId="0" applyFont="1" applyFill="1" applyBorder="1" applyAlignment="1" applyProtection="1">
      <alignment horizontal="center"/>
      <protection hidden="1"/>
    </xf>
    <xf numFmtId="0" fontId="22" fillId="10" borderId="66" xfId="0" applyFont="1" applyFill="1" applyBorder="1" applyAlignment="1" applyProtection="1">
      <alignment horizontal="center"/>
      <protection hidden="1"/>
    </xf>
    <xf numFmtId="0" fontId="22" fillId="4" borderId="58" xfId="0" applyFont="1" applyFill="1" applyBorder="1" applyAlignment="1" applyProtection="1">
      <alignment horizontal="center"/>
      <protection hidden="1"/>
    </xf>
    <xf numFmtId="0" fontId="22" fillId="10" borderId="67" xfId="0" applyFont="1" applyFill="1" applyBorder="1" applyAlignment="1" applyProtection="1">
      <alignment horizontal="center"/>
      <protection hidden="1"/>
    </xf>
    <xf numFmtId="0" fontId="22" fillId="10" borderId="19" xfId="0" applyFont="1" applyFill="1" applyBorder="1" applyAlignment="1" applyProtection="1">
      <alignment horizontal="center"/>
      <protection hidden="1"/>
    </xf>
    <xf numFmtId="0" fontId="22" fillId="10" borderId="42" xfId="0" applyFont="1" applyFill="1" applyBorder="1" applyAlignment="1" applyProtection="1">
      <alignment horizontal="center"/>
      <protection hidden="1"/>
    </xf>
    <xf numFmtId="0" fontId="22" fillId="10" borderId="14" xfId="0" applyFont="1" applyFill="1" applyBorder="1" applyAlignment="1" applyProtection="1">
      <alignment horizontal="center"/>
      <protection hidden="1"/>
    </xf>
    <xf numFmtId="0" fontId="22" fillId="4" borderId="22" xfId="0" applyFont="1" applyFill="1" applyBorder="1" applyAlignment="1" applyProtection="1">
      <alignment horizontal="center" vertical="center"/>
      <protection hidden="1"/>
    </xf>
    <xf numFmtId="0" fontId="22" fillId="4" borderId="22" xfId="0" applyFont="1" applyFill="1" applyBorder="1" applyAlignment="1" applyProtection="1">
      <alignment horizontal="center"/>
      <protection hidden="1"/>
    </xf>
    <xf numFmtId="0" fontId="23" fillId="3" borderId="3" xfId="0" applyFont="1" applyFill="1" applyBorder="1" applyAlignment="1" applyProtection="1">
      <alignment horizontal="center" vertical="center" wrapText="1"/>
      <protection locked="0"/>
    </xf>
    <xf numFmtId="0" fontId="23" fillId="3" borderId="10" xfId="0" applyFont="1" applyFill="1" applyBorder="1" applyAlignment="1" applyProtection="1">
      <alignment horizontal="center" vertical="center" wrapText="1"/>
      <protection locked="0"/>
    </xf>
    <xf numFmtId="0" fontId="23" fillId="3" borderId="5" xfId="0" applyFont="1" applyFill="1" applyBorder="1" applyAlignment="1" applyProtection="1">
      <alignment horizontal="center" vertical="center" wrapText="1"/>
      <protection locked="0"/>
    </xf>
    <xf numFmtId="0" fontId="23" fillId="3" borderId="11" xfId="0" applyFont="1" applyFill="1" applyBorder="1" applyAlignment="1" applyProtection="1">
      <alignment horizontal="center" vertical="center" wrapText="1"/>
      <protection locked="0"/>
    </xf>
    <xf numFmtId="0" fontId="23" fillId="3" borderId="12" xfId="0" applyFont="1" applyFill="1" applyBorder="1" applyAlignment="1" applyProtection="1">
      <alignment horizontal="center" vertical="center" wrapText="1"/>
      <protection locked="0"/>
    </xf>
    <xf numFmtId="0" fontId="23" fillId="3" borderId="13" xfId="0" applyFont="1" applyFill="1" applyBorder="1" applyAlignment="1" applyProtection="1">
      <alignment horizontal="center" vertical="center" wrapText="1"/>
      <protection locked="0"/>
    </xf>
    <xf numFmtId="0" fontId="23" fillId="3" borderId="4" xfId="0" applyFont="1" applyFill="1" applyBorder="1" applyAlignment="1" applyProtection="1">
      <alignment horizontal="center" vertical="center" wrapText="1"/>
      <protection locked="0"/>
    </xf>
    <xf numFmtId="0" fontId="23" fillId="3" borderId="47" xfId="0" applyFont="1" applyFill="1" applyBorder="1" applyAlignment="1" applyProtection="1">
      <alignment horizontal="center" vertical="center" wrapText="1"/>
      <protection locked="0"/>
    </xf>
    <xf numFmtId="0" fontId="23" fillId="3" borderId="44" xfId="0" applyFont="1" applyFill="1" applyBorder="1" applyAlignment="1" applyProtection="1">
      <alignment horizontal="center" vertical="center" wrapText="1"/>
      <protection locked="0"/>
    </xf>
    <xf numFmtId="164" fontId="22" fillId="9" borderId="34" xfId="0" applyNumberFormat="1" applyFont="1" applyFill="1" applyBorder="1" applyAlignment="1" applyProtection="1">
      <alignment horizontal="center" vertical="center"/>
      <protection hidden="1"/>
    </xf>
    <xf numFmtId="164" fontId="22" fillId="9" borderId="35" xfId="0" applyNumberFormat="1" applyFont="1" applyFill="1" applyBorder="1" applyAlignment="1" applyProtection="1">
      <alignment horizontal="center" vertical="center"/>
      <protection hidden="1"/>
    </xf>
    <xf numFmtId="0" fontId="22" fillId="10" borderId="38" xfId="0" applyFont="1" applyFill="1" applyBorder="1" applyAlignment="1" applyProtection="1">
      <alignment vertical="top" wrapText="1"/>
      <protection hidden="1"/>
    </xf>
    <xf numFmtId="167" fontId="22" fillId="4" borderId="0" xfId="3" applyNumberFormat="1" applyFont="1" applyFill="1" applyBorder="1" applyAlignment="1" applyProtection="1">
      <alignment horizontal="center" vertical="center"/>
      <protection hidden="1"/>
    </xf>
    <xf numFmtId="167" fontId="23" fillId="4" borderId="0" xfId="3" applyNumberFormat="1" applyFont="1" applyFill="1" applyBorder="1" applyAlignment="1" applyProtection="1">
      <alignment horizontal="center"/>
      <protection hidden="1"/>
    </xf>
    <xf numFmtId="167" fontId="23" fillId="8" borderId="3" xfId="3" applyNumberFormat="1" applyFont="1" applyFill="1" applyBorder="1" applyAlignment="1" applyProtection="1">
      <alignment horizontal="center"/>
      <protection hidden="1"/>
    </xf>
    <xf numFmtId="167" fontId="23" fillId="8" borderId="12" xfId="3" applyNumberFormat="1" applyFont="1" applyFill="1" applyBorder="1" applyAlignment="1" applyProtection="1">
      <alignment horizontal="center"/>
      <protection hidden="1"/>
    </xf>
    <xf numFmtId="167" fontId="23" fillId="8" borderId="11" xfId="3" applyNumberFormat="1" applyFont="1" applyFill="1" applyBorder="1" applyAlignment="1" applyProtection="1">
      <alignment horizontal="center"/>
      <protection hidden="1"/>
    </xf>
    <xf numFmtId="167" fontId="23" fillId="8" borderId="27" xfId="3" applyNumberFormat="1" applyFont="1" applyFill="1" applyBorder="1" applyAlignment="1" applyProtection="1">
      <alignment horizontal="center"/>
      <protection hidden="1"/>
    </xf>
    <xf numFmtId="167" fontId="23" fillId="8" borderId="13" xfId="3" applyNumberFormat="1" applyFont="1" applyFill="1" applyBorder="1" applyAlignment="1" applyProtection="1">
      <alignment horizontal="center"/>
      <protection hidden="1"/>
    </xf>
    <xf numFmtId="167" fontId="23" fillId="8" borderId="5" xfId="3" applyNumberFormat="1" applyFont="1" applyFill="1" applyBorder="1" applyAlignment="1" applyProtection="1">
      <alignment horizontal="center"/>
      <protection hidden="1"/>
    </xf>
    <xf numFmtId="164" fontId="23" fillId="8" borderId="8" xfId="3" applyNumberFormat="1" applyFont="1" applyFill="1" applyBorder="1" applyAlignment="1" applyProtection="1">
      <alignment horizontal="center"/>
      <protection hidden="1"/>
    </xf>
    <xf numFmtId="164" fontId="23" fillId="8" borderId="9" xfId="3" applyNumberFormat="1" applyFont="1" applyFill="1" applyBorder="1" applyAlignment="1" applyProtection="1">
      <alignment horizontal="center"/>
      <protection hidden="1"/>
    </xf>
    <xf numFmtId="164" fontId="23" fillId="4" borderId="0" xfId="3" applyNumberFormat="1" applyFont="1" applyFill="1" applyBorder="1" applyAlignment="1" applyProtection="1">
      <alignment horizontal="center"/>
      <protection hidden="1"/>
    </xf>
    <xf numFmtId="164" fontId="23" fillId="8" borderId="29" xfId="3" applyNumberFormat="1" applyFont="1" applyFill="1" applyBorder="1" applyAlignment="1" applyProtection="1">
      <alignment horizontal="center"/>
      <protection hidden="1"/>
    </xf>
    <xf numFmtId="167" fontId="23" fillId="4" borderId="0" xfId="3" applyNumberFormat="1" applyFont="1" applyFill="1" applyBorder="1" applyAlignment="1" applyProtection="1">
      <alignment horizontal="center" vertical="center"/>
      <protection hidden="1"/>
    </xf>
    <xf numFmtId="164" fontId="23" fillId="4" borderId="0" xfId="3" applyNumberFormat="1" applyFont="1" applyFill="1" applyBorder="1" applyAlignment="1" applyProtection="1">
      <alignment horizontal="center" vertical="center"/>
      <protection hidden="1"/>
    </xf>
    <xf numFmtId="168" fontId="23" fillId="8" borderId="45" xfId="3" applyNumberFormat="1" applyFont="1" applyFill="1" applyBorder="1" applyAlignment="1" applyProtection="1">
      <alignment horizontal="center"/>
      <protection hidden="1"/>
    </xf>
    <xf numFmtId="168" fontId="23" fillId="8" borderId="68" xfId="3" applyNumberFormat="1" applyFont="1" applyFill="1" applyBorder="1" applyAlignment="1" applyProtection="1">
      <alignment horizontal="center"/>
      <protection hidden="1"/>
    </xf>
    <xf numFmtId="168" fontId="23" fillId="8" borderId="32" xfId="3" applyNumberFormat="1" applyFont="1" applyFill="1" applyBorder="1" applyAlignment="1" applyProtection="1">
      <alignment horizontal="center"/>
      <protection hidden="1"/>
    </xf>
    <xf numFmtId="168" fontId="32" fillId="2" borderId="33" xfId="3" applyNumberFormat="1" applyFont="1" applyFill="1" applyBorder="1" applyAlignment="1" applyProtection="1">
      <alignment horizontal="center"/>
      <protection hidden="1"/>
    </xf>
    <xf numFmtId="167" fontId="22" fillId="5" borderId="7" xfId="3" applyNumberFormat="1" applyFont="1" applyFill="1" applyBorder="1" applyAlignment="1" applyProtection="1">
      <alignment horizontal="center" wrapText="1"/>
      <protection hidden="1"/>
    </xf>
    <xf numFmtId="164" fontId="32" fillId="2" borderId="7" xfId="0" applyNumberFormat="1" applyFont="1" applyFill="1" applyBorder="1" applyAlignment="1" applyProtection="1">
      <alignment horizontal="center"/>
      <protection hidden="1"/>
    </xf>
    <xf numFmtId="168" fontId="23" fillId="11" borderId="13" xfId="3" applyNumberFormat="1" applyFont="1" applyFill="1" applyBorder="1" applyAlignment="1" applyProtection="1">
      <alignment horizontal="center"/>
      <protection hidden="1"/>
    </xf>
    <xf numFmtId="167" fontId="22" fillId="8" borderId="30" xfId="3" applyNumberFormat="1" applyFont="1" applyFill="1" applyBorder="1" applyAlignment="1" applyProtection="1">
      <alignment horizontal="center"/>
      <protection hidden="1"/>
    </xf>
    <xf numFmtId="167" fontId="22" fillId="8" borderId="31" xfId="3" applyNumberFormat="1" applyFont="1" applyFill="1" applyBorder="1" applyAlignment="1" applyProtection="1">
      <alignment horizontal="center"/>
      <protection hidden="1"/>
    </xf>
    <xf numFmtId="164" fontId="22" fillId="5" borderId="7" xfId="0" applyNumberFormat="1" applyFont="1" applyFill="1" applyBorder="1" applyAlignment="1" applyProtection="1">
      <alignment horizontal="center"/>
      <protection hidden="1"/>
    </xf>
    <xf numFmtId="167" fontId="22" fillId="3" borderId="13" xfId="3" applyNumberFormat="1" applyFont="1" applyFill="1" applyBorder="1" applyAlignment="1" applyProtection="1">
      <alignment horizontal="center" vertical="center"/>
      <protection locked="0"/>
    </xf>
    <xf numFmtId="0" fontId="22" fillId="10" borderId="47" xfId="0" applyFont="1" applyFill="1" applyBorder="1" applyAlignment="1" applyProtection="1">
      <alignment vertical="top" wrapText="1"/>
      <protection hidden="1"/>
    </xf>
    <xf numFmtId="0" fontId="22" fillId="10" borderId="43" xfId="0" applyFont="1" applyFill="1" applyBorder="1" applyAlignment="1" applyProtection="1">
      <alignment vertical="top" wrapText="1"/>
      <protection hidden="1"/>
    </xf>
    <xf numFmtId="0" fontId="23" fillId="3" borderId="5" xfId="2" applyFont="1" applyFill="1" applyBorder="1" applyAlignment="1" applyProtection="1">
      <alignment horizontal="center"/>
      <protection locked="0"/>
    </xf>
    <xf numFmtId="1" fontId="23" fillId="4" borderId="7" xfId="0" applyNumberFormat="1" applyFont="1" applyFill="1" applyBorder="1" applyAlignment="1" applyProtection="1">
      <alignment horizontal="center" vertical="center"/>
      <protection hidden="1"/>
    </xf>
    <xf numFmtId="0" fontId="22" fillId="3" borderId="17" xfId="2" applyFont="1" applyFill="1" applyBorder="1" applyAlignment="1" applyProtection="1">
      <alignment horizontal="center"/>
      <protection locked="0"/>
    </xf>
    <xf numFmtId="0" fontId="23" fillId="3" borderId="4" xfId="2" applyFont="1" applyFill="1" applyBorder="1" applyAlignment="1" applyProtection="1">
      <alignment horizontal="center"/>
      <protection locked="0"/>
    </xf>
    <xf numFmtId="0" fontId="23" fillId="3" borderId="13" xfId="2" applyFont="1" applyFill="1" applyBorder="1" applyAlignment="1" applyProtection="1">
      <alignment horizontal="center"/>
      <protection locked="0"/>
    </xf>
    <xf numFmtId="0" fontId="22" fillId="10" borderId="24" xfId="0" applyFont="1" applyFill="1" applyBorder="1" applyAlignment="1" applyProtection="1">
      <alignment horizontal="center"/>
      <protection hidden="1"/>
    </xf>
    <xf numFmtId="0" fontId="22" fillId="10" borderId="23" xfId="0" applyFont="1" applyFill="1" applyBorder="1" applyAlignment="1" applyProtection="1">
      <alignment horizontal="center" vertical="center"/>
      <protection hidden="1"/>
    </xf>
    <xf numFmtId="0" fontId="22" fillId="10" borderId="26" xfId="0" applyFont="1" applyFill="1" applyBorder="1" applyAlignment="1" applyProtection="1">
      <alignment horizontal="center" vertical="center"/>
      <protection hidden="1"/>
    </xf>
    <xf numFmtId="0" fontId="22" fillId="10" borderId="25" xfId="0" applyFont="1" applyFill="1" applyBorder="1" applyAlignment="1" applyProtection="1">
      <alignment horizontal="center" vertical="center"/>
      <protection hidden="1"/>
    </xf>
    <xf numFmtId="0" fontId="0" fillId="4" borderId="58" xfId="0" applyFill="1" applyBorder="1" applyProtection="1">
      <protection hidden="1"/>
    </xf>
    <xf numFmtId="0" fontId="0" fillId="7" borderId="58" xfId="0" applyFill="1" applyBorder="1" applyProtection="1">
      <protection hidden="1"/>
    </xf>
    <xf numFmtId="0" fontId="0" fillId="4" borderId="35" xfId="0" applyFill="1" applyBorder="1" applyProtection="1">
      <protection hidden="1"/>
    </xf>
    <xf numFmtId="0" fontId="22" fillId="10" borderId="63" xfId="0" applyFont="1" applyFill="1" applyBorder="1" applyAlignment="1" applyProtection="1">
      <alignment horizontal="center" vertical="center" wrapText="1"/>
      <protection hidden="1"/>
    </xf>
    <xf numFmtId="0" fontId="22" fillId="8" borderId="61" xfId="0" applyFont="1" applyFill="1" applyBorder="1" applyAlignment="1" applyProtection="1">
      <alignment horizontal="center" vertical="center"/>
      <protection hidden="1"/>
    </xf>
    <xf numFmtId="164" fontId="22" fillId="2" borderId="52" xfId="0" applyNumberFormat="1" applyFont="1" applyFill="1" applyBorder="1" applyAlignment="1" applyProtection="1">
      <alignment horizontal="center" vertical="center"/>
      <protection hidden="1"/>
    </xf>
    <xf numFmtId="164" fontId="22" fillId="2" borderId="28" xfId="0" applyNumberFormat="1" applyFont="1" applyFill="1" applyBorder="1" applyAlignment="1" applyProtection="1">
      <alignment horizontal="center" vertical="center"/>
      <protection hidden="1"/>
    </xf>
    <xf numFmtId="0" fontId="8" fillId="4" borderId="34" xfId="0" applyFont="1" applyFill="1" applyBorder="1" applyProtection="1">
      <protection hidden="1"/>
    </xf>
    <xf numFmtId="0" fontId="31" fillId="4" borderId="58" xfId="0" applyFont="1" applyFill="1" applyBorder="1" applyProtection="1">
      <protection hidden="1"/>
    </xf>
    <xf numFmtId="0" fontId="0" fillId="4" borderId="7" xfId="0" applyFill="1" applyBorder="1" applyProtection="1">
      <protection hidden="1"/>
    </xf>
    <xf numFmtId="16" fontId="22" fillId="10" borderId="35" xfId="0" quotePrefix="1" applyNumberFormat="1" applyFont="1" applyFill="1" applyBorder="1" applyAlignment="1" applyProtection="1">
      <alignment horizontal="center" vertical="center"/>
      <protection hidden="1"/>
    </xf>
    <xf numFmtId="0" fontId="22" fillId="4" borderId="58" xfId="0" applyFont="1" applyFill="1" applyBorder="1" applyAlignment="1" applyProtection="1">
      <alignment horizontal="center" vertical="center"/>
      <protection hidden="1"/>
    </xf>
    <xf numFmtId="0" fontId="23" fillId="4" borderId="58" xfId="0" applyFont="1" applyFill="1" applyBorder="1" applyAlignment="1" applyProtection="1">
      <alignment horizontal="center"/>
      <protection hidden="1"/>
    </xf>
    <xf numFmtId="0" fontId="23" fillId="4" borderId="36" xfId="0" applyFont="1" applyFill="1" applyBorder="1" applyAlignment="1" applyProtection="1">
      <alignment horizontal="center"/>
      <protection hidden="1"/>
    </xf>
    <xf numFmtId="0" fontId="32" fillId="10" borderId="7" xfId="0" applyFont="1" applyFill="1" applyBorder="1" applyAlignment="1" applyProtection="1">
      <alignment horizontal="center" wrapText="1"/>
      <protection hidden="1"/>
    </xf>
    <xf numFmtId="0" fontId="8" fillId="4" borderId="0" xfId="0" applyFont="1" applyFill="1" applyAlignment="1" applyProtection="1">
      <alignment vertical="center"/>
      <protection hidden="1"/>
    </xf>
    <xf numFmtId="0" fontId="0" fillId="0" borderId="0" xfId="0" applyFill="1" applyProtection="1">
      <protection hidden="1"/>
    </xf>
    <xf numFmtId="0" fontId="0" fillId="0" borderId="0" xfId="0" applyProtection="1">
      <protection hidden="1"/>
    </xf>
    <xf numFmtId="0" fontId="14" fillId="0" borderId="0" xfId="0" applyFont="1" applyProtection="1">
      <protection hidden="1"/>
    </xf>
    <xf numFmtId="0" fontId="14" fillId="0" borderId="0" xfId="0" applyFont="1" applyAlignment="1" applyProtection="1">
      <alignment wrapText="1"/>
      <protection hidden="1"/>
    </xf>
    <xf numFmtId="0" fontId="8" fillId="3" borderId="0" xfId="0" applyFont="1" applyFill="1" applyProtection="1">
      <protection hidden="1"/>
    </xf>
    <xf numFmtId="0" fontId="23" fillId="3" borderId="23" xfId="0" applyFont="1" applyFill="1" applyBorder="1" applyAlignment="1" applyProtection="1">
      <alignment horizontal="center"/>
      <protection locked="0"/>
    </xf>
    <xf numFmtId="0" fontId="23" fillId="3" borderId="59" xfId="0" applyFont="1" applyFill="1" applyBorder="1" applyAlignment="1" applyProtection="1">
      <alignment horizontal="center"/>
      <protection locked="0"/>
    </xf>
    <xf numFmtId="0" fontId="23" fillId="0" borderId="24" xfId="0" applyFont="1" applyFill="1" applyBorder="1" applyAlignment="1" applyProtection="1">
      <alignment horizontal="center"/>
      <protection locked="0"/>
    </xf>
    <xf numFmtId="0" fontId="23" fillId="3" borderId="54" xfId="0" applyFont="1" applyFill="1" applyBorder="1" applyAlignment="1" applyProtection="1">
      <alignment horizontal="center"/>
      <protection locked="0"/>
    </xf>
    <xf numFmtId="0" fontId="23" fillId="0" borderId="13" xfId="0" applyFont="1" applyFill="1" applyBorder="1" applyAlignment="1" applyProtection="1">
      <alignment horizontal="center"/>
      <protection locked="0"/>
    </xf>
    <xf numFmtId="0" fontId="23" fillId="0" borderId="56" xfId="0" applyFont="1" applyFill="1" applyBorder="1" applyAlignment="1" applyProtection="1">
      <alignment horizontal="center"/>
      <protection locked="0"/>
    </xf>
    <xf numFmtId="0" fontId="11" fillId="0" borderId="0" xfId="0" applyFont="1" applyBorder="1" applyProtection="1">
      <protection hidden="1"/>
    </xf>
    <xf numFmtId="0" fontId="22" fillId="10" borderId="16" xfId="0" applyFont="1" applyFill="1" applyBorder="1" applyAlignment="1" applyProtection="1">
      <alignment horizontal="center"/>
      <protection hidden="1"/>
    </xf>
    <xf numFmtId="0" fontId="29" fillId="0" borderId="0" xfId="0" applyFont="1" applyBorder="1" applyProtection="1">
      <protection hidden="1"/>
    </xf>
    <xf numFmtId="0" fontId="23" fillId="4" borderId="2" xfId="0" applyFont="1" applyFill="1" applyBorder="1" applyProtection="1">
      <protection hidden="1"/>
    </xf>
    <xf numFmtId="0" fontId="11" fillId="4" borderId="0" xfId="0" applyFont="1" applyFill="1" applyBorder="1" applyProtection="1">
      <protection hidden="1"/>
    </xf>
    <xf numFmtId="0" fontId="28" fillId="0" borderId="0" xfId="0" applyFont="1" applyBorder="1" applyProtection="1">
      <protection hidden="1"/>
    </xf>
    <xf numFmtId="0" fontId="30" fillId="0" borderId="0" xfId="0" applyFont="1" applyBorder="1" applyProtection="1">
      <protection hidden="1"/>
    </xf>
    <xf numFmtId="0" fontId="29" fillId="0" borderId="0" xfId="0" applyFont="1" applyProtection="1">
      <protection hidden="1"/>
    </xf>
    <xf numFmtId="0" fontId="11" fillId="4" borderId="2" xfId="0" applyFont="1" applyFill="1" applyBorder="1" applyProtection="1">
      <protection hidden="1"/>
    </xf>
    <xf numFmtId="0" fontId="22" fillId="10" borderId="17" xfId="0" applyFont="1" applyFill="1" applyBorder="1" applyAlignment="1" applyProtection="1">
      <alignment horizontal="center" vertical="center"/>
      <protection hidden="1"/>
    </xf>
    <xf numFmtId="0" fontId="22" fillId="10" borderId="40" xfId="0" applyFont="1" applyFill="1" applyBorder="1" applyAlignment="1" applyProtection="1">
      <alignment horizontal="center" vertical="center"/>
      <protection hidden="1"/>
    </xf>
    <xf numFmtId="0" fontId="10" fillId="4" borderId="0" xfId="0" applyFont="1" applyFill="1" applyBorder="1" applyAlignment="1" applyProtection="1">
      <protection hidden="1"/>
    </xf>
    <xf numFmtId="0" fontId="17" fillId="4" borderId="0" xfId="0" applyFont="1" applyFill="1" applyBorder="1" applyAlignment="1" applyProtection="1">
      <protection hidden="1"/>
    </xf>
    <xf numFmtId="164" fontId="11" fillId="4" borderId="0" xfId="0"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8" fillId="0" borderId="0" xfId="0" applyFont="1" applyAlignment="1" applyProtection="1">
      <alignment vertical="center"/>
      <protection hidden="1"/>
    </xf>
    <xf numFmtId="0" fontId="29" fillId="0" borderId="0" xfId="0" applyFont="1" applyBorder="1" applyAlignment="1" applyProtection="1">
      <alignment horizontal="left" vertical="top"/>
      <protection hidden="1"/>
    </xf>
    <xf numFmtId="0" fontId="8" fillId="0" borderId="0" xfId="0" applyFont="1" applyBorder="1" applyProtection="1">
      <protection hidden="1"/>
    </xf>
    <xf numFmtId="0" fontId="0" fillId="4" borderId="60" xfId="0" applyFill="1" applyBorder="1" applyProtection="1">
      <protection hidden="1"/>
    </xf>
    <xf numFmtId="0" fontId="0" fillId="0" borderId="69" xfId="0" applyFill="1" applyBorder="1" applyProtection="1">
      <protection hidden="1"/>
    </xf>
    <xf numFmtId="0" fontId="0" fillId="4" borderId="37" xfId="0" applyFill="1" applyBorder="1" applyProtection="1">
      <protection hidden="1"/>
    </xf>
    <xf numFmtId="0" fontId="0" fillId="4" borderId="21" xfId="0" applyFill="1" applyBorder="1" applyProtection="1">
      <protection hidden="1"/>
    </xf>
    <xf numFmtId="0" fontId="0" fillId="3" borderId="0" xfId="0" applyFill="1" applyProtection="1">
      <protection hidden="1"/>
    </xf>
    <xf numFmtId="0" fontId="28" fillId="0" borderId="0" xfId="0" applyFont="1" applyProtection="1">
      <protection hidden="1"/>
    </xf>
    <xf numFmtId="0" fontId="8" fillId="0" borderId="0" xfId="0" applyFont="1" applyProtection="1">
      <protection hidden="1"/>
    </xf>
    <xf numFmtId="0" fontId="33" fillId="3" borderId="0" xfId="0" applyFont="1" applyFill="1" applyAlignment="1" applyProtection="1">
      <alignment horizontal="justify" wrapText="1"/>
      <protection hidden="1"/>
    </xf>
    <xf numFmtId="0" fontId="22" fillId="10" borderId="6" xfId="0" applyFont="1" applyFill="1" applyBorder="1" applyAlignment="1" applyProtection="1">
      <alignment horizontal="center" vertical="center" wrapText="1"/>
      <protection hidden="1"/>
    </xf>
    <xf numFmtId="164" fontId="34" fillId="10" borderId="58" xfId="0" applyNumberFormat="1" applyFont="1" applyFill="1" applyBorder="1" applyAlignment="1" applyProtection="1">
      <alignment vertical="center"/>
      <protection hidden="1"/>
    </xf>
    <xf numFmtId="164" fontId="34" fillId="10" borderId="35" xfId="0" applyNumberFormat="1" applyFont="1" applyFill="1" applyBorder="1" applyAlignment="1" applyProtection="1">
      <alignment vertical="center"/>
      <protection hidden="1"/>
    </xf>
    <xf numFmtId="0" fontId="12" fillId="4" borderId="0" xfId="0" applyFont="1" applyFill="1" applyBorder="1" applyAlignment="1" applyProtection="1">
      <alignment horizontal="center"/>
      <protection hidden="1"/>
    </xf>
    <xf numFmtId="0" fontId="39" fillId="8" borderId="3" xfId="0" applyFont="1" applyFill="1" applyBorder="1" applyAlignment="1" applyProtection="1">
      <alignment horizontal="center"/>
      <protection hidden="1"/>
    </xf>
    <xf numFmtId="0" fontId="39" fillId="8" borderId="11" xfId="0" applyFont="1" applyFill="1" applyBorder="1" applyAlignment="1" applyProtection="1">
      <alignment horizontal="center"/>
      <protection hidden="1"/>
    </xf>
    <xf numFmtId="0" fontId="22" fillId="10" borderId="38" xfId="0" applyFont="1" applyFill="1" applyBorder="1" applyAlignment="1" applyProtection="1">
      <alignment horizontal="center" vertical="center"/>
      <protection hidden="1"/>
    </xf>
    <xf numFmtId="0" fontId="22" fillId="8" borderId="13" xfId="0" applyFont="1" applyFill="1" applyBorder="1" applyAlignment="1" applyProtection="1">
      <alignment horizontal="center"/>
      <protection hidden="1"/>
    </xf>
    <xf numFmtId="0" fontId="23" fillId="8" borderId="15" xfId="0" applyFont="1" applyFill="1" applyBorder="1" applyAlignment="1" applyProtection="1">
      <alignment horizontal="center"/>
      <protection hidden="1"/>
    </xf>
    <xf numFmtId="0" fontId="39" fillId="8" borderId="13" xfId="0" applyFont="1" applyFill="1" applyBorder="1" applyAlignment="1" applyProtection="1">
      <alignment horizontal="center"/>
      <protection hidden="1"/>
    </xf>
    <xf numFmtId="164" fontId="22" fillId="5" borderId="54" xfId="0" applyNumberFormat="1" applyFont="1" applyFill="1" applyBorder="1" applyAlignment="1" applyProtection="1">
      <alignment horizontal="center" vertical="center"/>
      <protection hidden="1"/>
    </xf>
    <xf numFmtId="0" fontId="9" fillId="12" borderId="42" xfId="0" applyFont="1" applyFill="1" applyBorder="1" applyAlignment="1" applyProtection="1">
      <alignment horizontal="center" vertical="center" wrapText="1"/>
      <protection hidden="1"/>
    </xf>
    <xf numFmtId="0" fontId="9" fillId="12" borderId="14" xfId="0" applyFont="1" applyFill="1" applyBorder="1" applyAlignment="1" applyProtection="1">
      <alignment horizontal="center" vertical="center" wrapText="1"/>
      <protection hidden="1"/>
    </xf>
    <xf numFmtId="0" fontId="9" fillId="12" borderId="16" xfId="0" applyFont="1" applyFill="1" applyBorder="1" applyAlignment="1" applyProtection="1">
      <alignment horizontal="center" vertical="center" wrapText="1"/>
      <protection hidden="1"/>
    </xf>
    <xf numFmtId="0" fontId="23" fillId="3" borderId="13" xfId="0" applyFont="1" applyFill="1" applyBorder="1" applyAlignment="1" applyProtection="1">
      <alignment horizontal="center" wrapText="1"/>
      <protection locked="0"/>
    </xf>
    <xf numFmtId="0" fontId="22" fillId="3" borderId="13" xfId="0" applyFont="1" applyFill="1" applyBorder="1" applyAlignment="1" applyProtection="1">
      <alignment horizontal="center"/>
      <protection locked="0"/>
    </xf>
    <xf numFmtId="0" fontId="23" fillId="3" borderId="42" xfId="0" applyFont="1" applyFill="1" applyBorder="1" applyAlignment="1" applyProtection="1">
      <alignment horizontal="center"/>
      <protection locked="0"/>
    </xf>
    <xf numFmtId="0" fontId="23" fillId="3" borderId="43" xfId="0" applyFont="1" applyFill="1" applyBorder="1" applyAlignment="1" applyProtection="1">
      <alignment horizontal="center"/>
      <protection locked="0"/>
    </xf>
    <xf numFmtId="0" fontId="23" fillId="0" borderId="14" xfId="0" applyFont="1" applyFill="1" applyBorder="1" applyAlignment="1" applyProtection="1">
      <alignment horizontal="center"/>
      <protection locked="0"/>
    </xf>
    <xf numFmtId="168" fontId="22" fillId="4" borderId="36" xfId="3" applyNumberFormat="1" applyFont="1" applyFill="1" applyBorder="1" applyAlignment="1" applyProtection="1">
      <alignment horizontal="center" vertical="center"/>
      <protection hidden="1"/>
    </xf>
    <xf numFmtId="0" fontId="23" fillId="3" borderId="38" xfId="0" applyFont="1" applyFill="1" applyBorder="1" applyAlignment="1" applyProtection="1">
      <alignment horizontal="center"/>
      <protection locked="0"/>
    </xf>
    <xf numFmtId="168" fontId="23" fillId="4" borderId="36" xfId="3" applyNumberFormat="1" applyFont="1" applyFill="1" applyBorder="1" applyAlignment="1" applyProtection="1">
      <alignment horizontal="center"/>
      <protection hidden="1"/>
    </xf>
    <xf numFmtId="0" fontId="22" fillId="10" borderId="52" xfId="0" applyFont="1" applyFill="1" applyBorder="1" applyAlignment="1" applyProtection="1">
      <alignment horizontal="center" vertical="center"/>
      <protection hidden="1"/>
    </xf>
    <xf numFmtId="0" fontId="22" fillId="10" borderId="28" xfId="0" applyFont="1" applyFill="1" applyBorder="1" applyAlignment="1" applyProtection="1">
      <alignment horizontal="center" vertical="center"/>
      <protection hidden="1"/>
    </xf>
    <xf numFmtId="0" fontId="22" fillId="10" borderId="71" xfId="0" applyFont="1" applyFill="1" applyBorder="1" applyAlignment="1" applyProtection="1">
      <alignment horizontal="center" vertical="center"/>
      <protection hidden="1"/>
    </xf>
    <xf numFmtId="0" fontId="23" fillId="3" borderId="16" xfId="0" applyFont="1" applyFill="1" applyBorder="1" applyAlignment="1" applyProtection="1">
      <alignment horizontal="center" vertical="center" wrapText="1"/>
      <protection locked="0"/>
    </xf>
    <xf numFmtId="0" fontId="23" fillId="3" borderId="9" xfId="0" applyFont="1" applyFill="1" applyBorder="1" applyAlignment="1" applyProtection="1">
      <alignment horizontal="center" vertical="center" wrapText="1"/>
      <protection locked="0"/>
    </xf>
    <xf numFmtId="0" fontId="23" fillId="3" borderId="41" xfId="0" applyFont="1" applyFill="1" applyBorder="1" applyAlignment="1" applyProtection="1">
      <alignment horizontal="center" vertical="center" wrapText="1"/>
      <protection locked="0"/>
    </xf>
    <xf numFmtId="0" fontId="23" fillId="3" borderId="17" xfId="0" applyFont="1" applyFill="1" applyBorder="1" applyAlignment="1" applyProtection="1">
      <alignment horizontal="center" vertical="center" wrapText="1"/>
      <protection locked="0"/>
    </xf>
    <xf numFmtId="0" fontId="23" fillId="3" borderId="74" xfId="0" applyFont="1" applyFill="1" applyBorder="1" applyAlignment="1" applyProtection="1">
      <alignment horizontal="center" vertical="center" wrapText="1"/>
      <protection locked="0"/>
    </xf>
    <xf numFmtId="0" fontId="15" fillId="4" borderId="0" xfId="0" applyFont="1" applyFill="1" applyAlignment="1" applyProtection="1">
      <alignment horizontal="center"/>
      <protection hidden="1"/>
    </xf>
    <xf numFmtId="0" fontId="23" fillId="3" borderId="3" xfId="0" applyFont="1" applyFill="1" applyBorder="1" applyAlignment="1" applyProtection="1">
      <alignment horizontal="center"/>
      <protection locked="0"/>
    </xf>
    <xf numFmtId="0" fontId="22" fillId="4" borderId="0" xfId="0" applyFont="1" applyFill="1" applyBorder="1" applyAlignment="1" applyProtection="1">
      <alignment horizontal="center" vertical="center"/>
      <protection hidden="1"/>
    </xf>
    <xf numFmtId="0" fontId="22" fillId="4" borderId="0" xfId="0" applyFont="1" applyFill="1" applyBorder="1" applyAlignment="1" applyProtection="1">
      <alignment horizontal="center"/>
      <protection hidden="1"/>
    </xf>
    <xf numFmtId="0" fontId="23" fillId="4" borderId="0" xfId="0" applyFont="1" applyFill="1" applyBorder="1" applyAlignment="1" applyProtection="1">
      <alignment horizontal="center"/>
      <protection hidden="1"/>
    </xf>
    <xf numFmtId="0" fontId="22" fillId="4" borderId="2" xfId="0" applyFont="1" applyFill="1" applyBorder="1" applyAlignment="1" applyProtection="1">
      <alignment horizontal="center" vertical="center"/>
      <protection hidden="1"/>
    </xf>
    <xf numFmtId="0" fontId="8" fillId="4" borderId="0" xfId="0" applyFont="1" applyFill="1" applyBorder="1" applyAlignment="1" applyProtection="1">
      <alignment horizontal="center"/>
      <protection hidden="1"/>
    </xf>
    <xf numFmtId="0" fontId="23" fillId="3" borderId="13" xfId="0" applyFont="1" applyFill="1" applyBorder="1" applyAlignment="1" applyProtection="1">
      <alignment horizontal="center"/>
      <protection locked="0"/>
    </xf>
    <xf numFmtId="0" fontId="8" fillId="4" borderId="0" xfId="0" applyFont="1" applyFill="1" applyProtection="1">
      <protection hidden="1"/>
    </xf>
    <xf numFmtId="0" fontId="0" fillId="0" borderId="0" xfId="0" applyProtection="1">
      <protection hidden="1"/>
    </xf>
    <xf numFmtId="0" fontId="0" fillId="0" borderId="0" xfId="0" applyFill="1" applyProtection="1">
      <protection hidden="1"/>
    </xf>
    <xf numFmtId="0" fontId="0" fillId="0" borderId="0" xfId="0" applyAlignment="1" applyProtection="1">
      <alignment horizontal="center"/>
      <protection hidden="1"/>
    </xf>
    <xf numFmtId="0" fontId="12" fillId="4" borderId="0" xfId="0" applyFont="1" applyFill="1" applyBorder="1" applyAlignment="1" applyProtection="1">
      <alignment horizontal="center"/>
      <protection hidden="1"/>
    </xf>
    <xf numFmtId="167" fontId="22" fillId="3" borderId="4" xfId="3" applyNumberFormat="1" applyFont="1" applyFill="1" applyBorder="1" applyAlignment="1" applyProtection="1">
      <alignment horizontal="center" vertical="center"/>
      <protection locked="0"/>
    </xf>
    <xf numFmtId="167" fontId="22" fillId="8" borderId="20" xfId="3" applyNumberFormat="1" applyFont="1" applyFill="1" applyBorder="1" applyAlignment="1" applyProtection="1">
      <alignment horizontal="center" vertical="center"/>
      <protection hidden="1"/>
    </xf>
    <xf numFmtId="0" fontId="22" fillId="10" borderId="4" xfId="0" applyFont="1" applyFill="1" applyBorder="1" applyAlignment="1" applyProtection="1">
      <alignment horizontal="center" vertical="center"/>
      <protection hidden="1"/>
    </xf>
    <xf numFmtId="0" fontId="0" fillId="4" borderId="0" xfId="0" applyFill="1" applyAlignment="1" applyProtection="1">
      <alignment horizontal="center" vertical="center"/>
      <protection hidden="1"/>
    </xf>
    <xf numFmtId="164" fontId="0" fillId="4" borderId="0" xfId="0" applyNumberFormat="1" applyFill="1" applyAlignment="1" applyProtection="1">
      <alignment horizontal="center" vertical="center"/>
      <protection hidden="1"/>
    </xf>
    <xf numFmtId="0" fontId="0" fillId="0" borderId="53" xfId="0" applyBorder="1" applyProtection="1">
      <protection hidden="1"/>
    </xf>
    <xf numFmtId="0" fontId="0" fillId="0" borderId="22" xfId="0" applyBorder="1" applyProtection="1">
      <protection hidden="1"/>
    </xf>
    <xf numFmtId="0" fontId="0" fillId="0" borderId="59" xfId="0" applyBorder="1" applyProtection="1">
      <protection hidden="1"/>
    </xf>
    <xf numFmtId="0" fontId="0" fillId="6" borderId="0" xfId="0" applyFill="1" applyAlignment="1" applyProtection="1">
      <alignment horizontal="center" vertical="center" wrapText="1"/>
      <protection hidden="1"/>
    </xf>
    <xf numFmtId="0" fontId="27" fillId="10" borderId="42" xfId="0" applyFont="1" applyFill="1" applyBorder="1" applyAlignment="1" applyProtection="1">
      <alignment horizontal="center" vertical="center" wrapText="1"/>
      <protection hidden="1"/>
    </xf>
    <xf numFmtId="164" fontId="27" fillId="10" borderId="3" xfId="0" applyNumberFormat="1" applyFont="1" applyFill="1" applyBorder="1" applyAlignment="1" applyProtection="1">
      <alignment horizontal="center" vertical="center" wrapText="1"/>
      <protection hidden="1"/>
    </xf>
    <xf numFmtId="164" fontId="27" fillId="10" borderId="8" xfId="0" applyNumberFormat="1"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2" xfId="0" applyBorder="1" applyAlignment="1" applyProtection="1">
      <alignment wrapText="1"/>
      <protection hidden="1"/>
    </xf>
    <xf numFmtId="0" fontId="0" fillId="0" borderId="59" xfId="0" applyBorder="1" applyAlignment="1" applyProtection="1">
      <alignment wrapText="1"/>
      <protection hidden="1"/>
    </xf>
    <xf numFmtId="0" fontId="0" fillId="6" borderId="0" xfId="0" applyFill="1" applyAlignment="1" applyProtection="1">
      <alignment horizontal="center" vertical="center"/>
      <protection hidden="1"/>
    </xf>
    <xf numFmtId="0" fontId="27" fillId="10" borderId="14" xfId="0" applyFont="1" applyFill="1" applyBorder="1" applyAlignment="1" applyProtection="1">
      <alignment horizontal="center" vertical="center"/>
      <protection hidden="1"/>
    </xf>
    <xf numFmtId="164" fontId="0" fillId="8" borderId="13" xfId="0" applyNumberFormat="1" applyFill="1" applyBorder="1" applyAlignment="1" applyProtection="1">
      <alignment horizontal="center" vertical="center"/>
      <protection hidden="1"/>
    </xf>
    <xf numFmtId="164" fontId="0" fillId="8" borderId="15" xfId="0" applyNumberFormat="1" applyFill="1" applyBorder="1" applyAlignment="1" applyProtection="1">
      <alignment horizontal="center" vertical="center"/>
      <protection hidden="1"/>
    </xf>
    <xf numFmtId="0" fontId="8" fillId="0" borderId="22" xfId="0" applyFont="1" applyBorder="1" applyProtection="1">
      <protection hidden="1"/>
    </xf>
    <xf numFmtId="0" fontId="8" fillId="0" borderId="22" xfId="0" applyFont="1" applyFill="1" applyBorder="1" applyProtection="1">
      <protection hidden="1"/>
    </xf>
    <xf numFmtId="164" fontId="0" fillId="8" borderId="27" xfId="0" applyNumberFormat="1" applyFill="1" applyBorder="1" applyAlignment="1" applyProtection="1">
      <alignment horizontal="center" vertical="center"/>
      <protection hidden="1"/>
    </xf>
    <xf numFmtId="164" fontId="0" fillId="8" borderId="29" xfId="0" applyNumberFormat="1" applyFill="1" applyBorder="1" applyAlignment="1" applyProtection="1">
      <alignment horizontal="center" vertical="center"/>
      <protection hidden="1"/>
    </xf>
    <xf numFmtId="0" fontId="0" fillId="4" borderId="0" xfId="0" applyFill="1" applyBorder="1" applyAlignment="1" applyProtection="1">
      <alignment horizontal="center" vertical="center"/>
      <protection hidden="1"/>
    </xf>
    <xf numFmtId="164" fontId="0" fillId="4" borderId="0" xfId="0" applyNumberFormat="1" applyFill="1" applyBorder="1" applyAlignment="1" applyProtection="1">
      <alignment horizontal="center" vertical="center"/>
      <protection hidden="1"/>
    </xf>
    <xf numFmtId="0" fontId="8" fillId="0" borderId="54" xfId="0" applyFont="1" applyFill="1" applyBorder="1" applyProtection="1">
      <protection hidden="1"/>
    </xf>
    <xf numFmtId="0" fontId="0" fillId="0" borderId="1" xfId="0" applyBorder="1" applyProtection="1">
      <protection hidden="1"/>
    </xf>
    <xf numFmtId="0" fontId="0" fillId="0" borderId="26" xfId="0" applyBorder="1" applyProtection="1">
      <protection hidden="1"/>
    </xf>
    <xf numFmtId="0" fontId="8" fillId="0" borderId="77" xfId="0" applyFont="1" applyFill="1" applyBorder="1" applyProtection="1">
      <protection hidden="1"/>
    </xf>
    <xf numFmtId="0" fontId="0" fillId="0" borderId="78" xfId="0" applyBorder="1" applyProtection="1">
      <protection hidden="1"/>
    </xf>
    <xf numFmtId="0" fontId="0" fillId="0" borderId="79" xfId="0" applyBorder="1" applyProtection="1">
      <protection hidden="1"/>
    </xf>
    <xf numFmtId="0" fontId="0" fillId="0" borderId="76" xfId="0" applyBorder="1" applyProtection="1">
      <protection hidden="1"/>
    </xf>
    <xf numFmtId="0" fontId="8" fillId="0" borderId="22" xfId="0" applyFont="1" applyBorder="1" applyAlignment="1" applyProtection="1">
      <alignment wrapText="1"/>
      <protection hidden="1"/>
    </xf>
    <xf numFmtId="0" fontId="0" fillId="0" borderId="0" xfId="0" applyBorder="1" applyAlignment="1" applyProtection="1">
      <alignment wrapText="1"/>
      <protection hidden="1"/>
    </xf>
    <xf numFmtId="0" fontId="8" fillId="0" borderId="54" xfId="0" applyFont="1" applyBorder="1" applyProtection="1">
      <protection hidden="1"/>
    </xf>
    <xf numFmtId="164" fontId="0" fillId="6" borderId="0" xfId="0" applyNumberFormat="1" applyFill="1" applyAlignment="1" applyProtection="1">
      <alignment horizontal="center" vertical="center"/>
      <protection hidden="1"/>
    </xf>
    <xf numFmtId="0" fontId="27" fillId="10" borderId="16" xfId="0" applyFont="1" applyFill="1" applyBorder="1" applyAlignment="1" applyProtection="1">
      <alignment horizontal="center" vertical="center"/>
      <protection hidden="1"/>
    </xf>
    <xf numFmtId="164" fontId="0" fillId="8" borderId="9" xfId="0" applyNumberFormat="1" applyFill="1" applyBorder="1" applyAlignment="1" applyProtection="1">
      <alignment horizontal="center" vertical="center"/>
      <protection hidden="1"/>
    </xf>
    <xf numFmtId="0" fontId="0" fillId="0" borderId="0" xfId="0" applyAlignment="1" applyProtection="1">
      <alignment horizontal="center" vertical="center"/>
      <protection hidden="1"/>
    </xf>
    <xf numFmtId="164" fontId="0" fillId="0" borderId="0" xfId="0" applyNumberFormat="1" applyAlignment="1" applyProtection="1">
      <alignment horizontal="center" vertical="center"/>
      <protection hidden="1"/>
    </xf>
    <xf numFmtId="0" fontId="27" fillId="10" borderId="3" xfId="2" applyFont="1" applyFill="1" applyBorder="1" applyAlignment="1" applyProtection="1">
      <alignment horizontal="center" vertical="center" wrapText="1"/>
      <protection hidden="1"/>
    </xf>
    <xf numFmtId="164" fontId="27" fillId="10" borderId="3" xfId="2" applyNumberFormat="1" applyFont="1" applyFill="1" applyBorder="1" applyAlignment="1" applyProtection="1">
      <alignment horizontal="center" vertical="center" wrapText="1"/>
      <protection hidden="1"/>
    </xf>
    <xf numFmtId="164" fontId="27" fillId="10" borderId="8" xfId="2" applyNumberFormat="1" applyFont="1" applyFill="1" applyBorder="1" applyAlignment="1" applyProtection="1">
      <alignment horizontal="center" vertical="center" wrapText="1"/>
      <protection hidden="1"/>
    </xf>
    <xf numFmtId="0" fontId="23" fillId="3" borderId="27" xfId="0" applyFont="1" applyFill="1" applyBorder="1" applyAlignment="1" applyProtection="1">
      <alignment horizontal="center"/>
      <protection locked="0"/>
    </xf>
    <xf numFmtId="168" fontId="23" fillId="8" borderId="13" xfId="3" applyNumberFormat="1" applyFont="1" applyFill="1" applyBorder="1" applyAlignment="1" applyProtection="1">
      <alignment horizontal="center"/>
      <protection hidden="1"/>
    </xf>
    <xf numFmtId="0" fontId="22" fillId="4" borderId="0" xfId="0" applyFont="1" applyFill="1" applyBorder="1" applyAlignment="1" applyProtection="1">
      <alignment vertical="center" wrapText="1"/>
      <protection hidden="1"/>
    </xf>
    <xf numFmtId="0" fontId="22" fillId="10" borderId="34" xfId="0" applyFont="1" applyFill="1" applyBorder="1" applyAlignment="1" applyProtection="1">
      <alignment horizontal="center" vertical="center" wrapText="1"/>
      <protection hidden="1"/>
    </xf>
    <xf numFmtId="0" fontId="22" fillId="10" borderId="35" xfId="0" applyFont="1" applyFill="1" applyBorder="1" applyAlignment="1" applyProtection="1">
      <alignment horizontal="center" vertical="center" wrapText="1"/>
      <protection hidden="1"/>
    </xf>
    <xf numFmtId="0" fontId="22" fillId="10" borderId="21" xfId="0" applyFont="1" applyFill="1" applyBorder="1" applyAlignment="1" applyProtection="1">
      <alignment horizontal="center" vertical="center"/>
      <protection hidden="1"/>
    </xf>
    <xf numFmtId="0" fontId="12" fillId="4" borderId="0" xfId="0" applyFont="1" applyFill="1" applyBorder="1" applyAlignment="1" applyProtection="1">
      <alignment horizontal="center"/>
      <protection hidden="1"/>
    </xf>
    <xf numFmtId="0" fontId="22" fillId="10" borderId="7" xfId="0" applyFont="1" applyFill="1" applyBorder="1" applyAlignment="1" applyProtection="1">
      <alignment horizontal="center" vertical="center" wrapText="1"/>
      <protection hidden="1"/>
    </xf>
    <xf numFmtId="0" fontId="22" fillId="10" borderId="7" xfId="0" applyFont="1" applyFill="1" applyBorder="1" applyAlignment="1" applyProtection="1">
      <alignment horizontal="center" vertical="center"/>
      <protection hidden="1"/>
    </xf>
    <xf numFmtId="0" fontId="22" fillId="10" borderId="37" xfId="0" applyFont="1" applyFill="1" applyBorder="1" applyAlignment="1" applyProtection="1">
      <alignment horizontal="center" vertical="center" wrapText="1"/>
      <protection hidden="1"/>
    </xf>
    <xf numFmtId="0" fontId="22" fillId="12" borderId="34" xfId="0" applyFont="1" applyFill="1" applyBorder="1" applyAlignment="1" applyProtection="1">
      <alignment horizontal="center" vertical="center" wrapText="1"/>
      <protection hidden="1"/>
    </xf>
    <xf numFmtId="0" fontId="22" fillId="10" borderId="34" xfId="1" applyFont="1" applyFill="1" applyBorder="1" applyAlignment="1" applyProtection="1">
      <alignment horizontal="center" vertical="center" wrapText="1"/>
      <protection hidden="1"/>
    </xf>
    <xf numFmtId="0" fontId="22" fillId="10" borderId="47" xfId="0" applyFont="1" applyFill="1" applyBorder="1" applyAlignment="1" applyProtection="1">
      <alignment horizontal="center" vertical="center" wrapText="1"/>
      <protection hidden="1"/>
    </xf>
    <xf numFmtId="164" fontId="0" fillId="8" borderId="11" xfId="0" applyNumberFormat="1" applyFill="1" applyBorder="1" applyAlignment="1" applyProtection="1">
      <alignment horizontal="center" vertical="center"/>
      <protection hidden="1"/>
    </xf>
    <xf numFmtId="168" fontId="23" fillId="8" borderId="4" xfId="3" applyNumberFormat="1" applyFont="1" applyFill="1" applyBorder="1" applyAlignment="1" applyProtection="1">
      <alignment horizontal="center"/>
      <protection hidden="1"/>
    </xf>
    <xf numFmtId="0" fontId="22" fillId="10" borderId="19" xfId="0" applyFont="1" applyFill="1" applyBorder="1" applyAlignment="1" applyProtection="1">
      <alignment horizontal="center" vertical="center" wrapText="1"/>
      <protection hidden="1"/>
    </xf>
    <xf numFmtId="0" fontId="9" fillId="10" borderId="67" xfId="0" applyFont="1" applyFill="1" applyBorder="1" applyAlignment="1" applyProtection="1">
      <alignment horizontal="center"/>
      <protection hidden="1"/>
    </xf>
    <xf numFmtId="0" fontId="9" fillId="10" borderId="65" xfId="0" applyFont="1" applyFill="1" applyBorder="1" applyAlignment="1" applyProtection="1">
      <alignment horizontal="center"/>
      <protection hidden="1"/>
    </xf>
    <xf numFmtId="168" fontId="23" fillId="8" borderId="67" xfId="3" applyNumberFormat="1" applyFont="1" applyFill="1" applyBorder="1" applyAlignment="1" applyProtection="1">
      <alignment horizontal="center"/>
      <protection hidden="1"/>
    </xf>
    <xf numFmtId="168" fontId="23" fillId="8" borderId="65" xfId="3" applyNumberFormat="1" applyFont="1" applyFill="1" applyBorder="1" applyAlignment="1" applyProtection="1">
      <alignment horizontal="center"/>
      <protection hidden="1"/>
    </xf>
    <xf numFmtId="168" fontId="23" fillId="8" borderId="19" xfId="3" applyNumberFormat="1" applyFont="1" applyFill="1" applyBorder="1" applyAlignment="1" applyProtection="1">
      <alignment horizontal="center"/>
      <protection hidden="1"/>
    </xf>
    <xf numFmtId="0" fontId="9" fillId="5" borderId="7" xfId="0" applyFont="1" applyFill="1" applyBorder="1" applyAlignment="1" applyProtection="1">
      <alignment horizontal="center"/>
      <protection hidden="1"/>
    </xf>
    <xf numFmtId="168" fontId="9" fillId="5" borderId="7" xfId="0" applyNumberFormat="1" applyFont="1" applyFill="1" applyBorder="1" applyAlignment="1" applyProtection="1">
      <alignment horizontal="center"/>
      <protection hidden="1"/>
    </xf>
    <xf numFmtId="0" fontId="27" fillId="0" borderId="0" xfId="0" applyFont="1" applyBorder="1" applyAlignment="1" applyProtection="1">
      <alignment vertical="center" wrapText="1"/>
      <protection hidden="1"/>
    </xf>
    <xf numFmtId="0" fontId="0" fillId="0" borderId="13" xfId="0" applyFont="1" applyFill="1" applyBorder="1" applyAlignment="1" applyProtection="1">
      <alignment horizontal="right"/>
      <protection hidden="1"/>
    </xf>
    <xf numFmtId="0" fontId="0" fillId="0" borderId="14" xfId="0" applyFont="1" applyFill="1" applyBorder="1" applyAlignment="1" applyProtection="1">
      <alignment horizontal="center"/>
      <protection hidden="1"/>
    </xf>
    <xf numFmtId="0" fontId="0" fillId="0" borderId="56" xfId="0" applyFont="1" applyFill="1" applyBorder="1" applyAlignment="1" applyProtection="1">
      <alignment horizontal="center"/>
      <protection hidden="1"/>
    </xf>
    <xf numFmtId="0" fontId="0" fillId="0" borderId="13" xfId="0" applyFont="1" applyFill="1" applyBorder="1" applyAlignment="1" applyProtection="1">
      <alignment horizontal="center"/>
      <protection hidden="1"/>
    </xf>
    <xf numFmtId="0" fontId="0" fillId="0" borderId="56" xfId="0" applyFont="1" applyFill="1" applyBorder="1" applyAlignment="1" applyProtection="1">
      <alignment horizontal="left"/>
      <protection hidden="1"/>
    </xf>
    <xf numFmtId="0" fontId="0" fillId="0" borderId="14" xfId="0" applyFill="1" applyBorder="1" applyProtection="1">
      <protection hidden="1"/>
    </xf>
    <xf numFmtId="0" fontId="0" fillId="0" borderId="2" xfId="0" applyFill="1" applyBorder="1" applyProtection="1">
      <protection hidden="1"/>
    </xf>
    <xf numFmtId="168" fontId="23" fillId="8" borderId="20" xfId="3" applyNumberFormat="1" applyFont="1" applyFill="1" applyBorder="1" applyAlignment="1" applyProtection="1">
      <alignment horizontal="center"/>
      <protection hidden="1"/>
    </xf>
    <xf numFmtId="168" fontId="23" fillId="9" borderId="4" xfId="3" applyNumberFormat="1" applyFont="1" applyFill="1" applyBorder="1" applyAlignment="1" applyProtection="1">
      <alignment horizontal="center"/>
      <protection hidden="1"/>
    </xf>
    <xf numFmtId="168" fontId="23" fillId="9" borderId="20" xfId="3" applyNumberFormat="1" applyFont="1" applyFill="1" applyBorder="1" applyAlignment="1" applyProtection="1">
      <alignment horizontal="center"/>
      <protection hidden="1"/>
    </xf>
    <xf numFmtId="0" fontId="23" fillId="8" borderId="12" xfId="0" applyFont="1" applyFill="1" applyBorder="1" applyAlignment="1" applyProtection="1">
      <alignment horizontal="center"/>
      <protection hidden="1"/>
    </xf>
    <xf numFmtId="0" fontId="23" fillId="8" borderId="71" xfId="0" applyFont="1" applyFill="1" applyBorder="1" applyAlignment="1" applyProtection="1">
      <alignment horizontal="center"/>
      <protection hidden="1"/>
    </xf>
    <xf numFmtId="0" fontId="22" fillId="8" borderId="12" xfId="0" applyFont="1" applyFill="1" applyBorder="1" applyAlignment="1" applyProtection="1">
      <alignment horizontal="center"/>
      <protection hidden="1"/>
    </xf>
    <xf numFmtId="168" fontId="23" fillId="8" borderId="8" xfId="3" applyNumberFormat="1" applyFont="1" applyFill="1" applyBorder="1" applyAlignment="1" applyProtection="1">
      <alignment horizontal="center"/>
      <protection hidden="1"/>
    </xf>
    <xf numFmtId="164" fontId="23" fillId="8" borderId="34" xfId="0" applyNumberFormat="1" applyFont="1" applyFill="1" applyBorder="1" applyAlignment="1" applyProtection="1">
      <alignment horizontal="center"/>
      <protection hidden="1"/>
    </xf>
    <xf numFmtId="0" fontId="23" fillId="8" borderId="5" xfId="0" applyFont="1" applyFill="1" applyBorder="1" applyAlignment="1" applyProtection="1">
      <alignment horizontal="center"/>
      <protection hidden="1"/>
    </xf>
    <xf numFmtId="0" fontId="23" fillId="8" borderId="22" xfId="0" applyFont="1" applyFill="1" applyBorder="1" applyAlignment="1" applyProtection="1">
      <alignment horizontal="center"/>
      <protection hidden="1"/>
    </xf>
    <xf numFmtId="0" fontId="22" fillId="8" borderId="5" xfId="0" applyFont="1" applyFill="1" applyBorder="1" applyAlignment="1" applyProtection="1">
      <alignment horizontal="center"/>
      <protection hidden="1"/>
    </xf>
    <xf numFmtId="168" fontId="23" fillId="8" borderId="15" xfId="3" applyNumberFormat="1" applyFont="1" applyFill="1" applyBorder="1" applyAlignment="1" applyProtection="1">
      <alignment horizontal="center"/>
      <protection hidden="1"/>
    </xf>
    <xf numFmtId="168" fontId="23" fillId="8" borderId="29" xfId="3" applyNumberFormat="1" applyFont="1" applyFill="1" applyBorder="1" applyAlignment="1" applyProtection="1">
      <alignment horizontal="center"/>
      <protection hidden="1"/>
    </xf>
    <xf numFmtId="164" fontId="23" fillId="8" borderId="58" xfId="0" applyNumberFormat="1" applyFont="1" applyFill="1" applyBorder="1" applyAlignment="1" applyProtection="1">
      <alignment horizontal="center"/>
      <protection hidden="1"/>
    </xf>
    <xf numFmtId="0" fontId="22" fillId="8" borderId="4" xfId="0" applyFont="1" applyFill="1" applyBorder="1" applyAlignment="1" applyProtection="1">
      <alignment horizontal="center"/>
      <protection hidden="1"/>
    </xf>
    <xf numFmtId="167" fontId="23" fillId="8" borderId="4" xfId="3" applyNumberFormat="1" applyFont="1" applyFill="1" applyBorder="1" applyAlignment="1" applyProtection="1">
      <alignment horizontal="center"/>
      <protection hidden="1"/>
    </xf>
    <xf numFmtId="0" fontId="22" fillId="8" borderId="26" xfId="0" applyFont="1" applyFill="1" applyBorder="1" applyAlignment="1" applyProtection="1">
      <alignment horizontal="center"/>
      <protection hidden="1"/>
    </xf>
    <xf numFmtId="167" fontId="23" fillId="8" borderId="54" xfId="3" applyNumberFormat="1" applyFont="1" applyFill="1" applyBorder="1" applyAlignment="1" applyProtection="1">
      <alignment horizontal="center"/>
      <protection hidden="1"/>
    </xf>
    <xf numFmtId="168" fontId="23" fillId="8" borderId="36" xfId="3" applyNumberFormat="1" applyFont="1" applyFill="1" applyBorder="1" applyAlignment="1" applyProtection="1">
      <alignment horizontal="center"/>
      <protection hidden="1"/>
    </xf>
    <xf numFmtId="0" fontId="22" fillId="8" borderId="24" xfId="0" applyFont="1" applyFill="1" applyBorder="1" applyAlignment="1" applyProtection="1">
      <alignment horizontal="center"/>
      <protection hidden="1"/>
    </xf>
    <xf numFmtId="0" fontId="22" fillId="8" borderId="50" xfId="0" applyFont="1" applyFill="1" applyBorder="1" applyAlignment="1" applyProtection="1">
      <alignment horizontal="center"/>
      <protection hidden="1"/>
    </xf>
    <xf numFmtId="0" fontId="23" fillId="0" borderId="4" xfId="0" applyFont="1" applyFill="1" applyBorder="1" applyAlignment="1" applyProtection="1">
      <alignment horizontal="center"/>
      <protection locked="0"/>
    </xf>
    <xf numFmtId="0" fontId="23" fillId="0" borderId="5" xfId="0" applyFont="1" applyFill="1" applyBorder="1" applyAlignment="1" applyProtection="1">
      <alignment horizontal="center"/>
      <protection locked="0"/>
    </xf>
    <xf numFmtId="168" fontId="23" fillId="8" borderId="51" xfId="3" applyNumberFormat="1" applyFont="1" applyFill="1" applyBorder="1" applyAlignment="1" applyProtection="1">
      <alignment horizontal="center"/>
      <protection hidden="1"/>
    </xf>
    <xf numFmtId="164" fontId="23" fillId="8" borderId="35" xfId="0" applyNumberFormat="1" applyFont="1" applyFill="1" applyBorder="1" applyAlignment="1" applyProtection="1">
      <alignment horizontal="center"/>
      <protection hidden="1"/>
    </xf>
    <xf numFmtId="169" fontId="23" fillId="8" borderId="8" xfId="3" applyNumberFormat="1" applyFont="1" applyFill="1" applyBorder="1" applyAlignment="1" applyProtection="1">
      <alignment horizontal="center"/>
      <protection hidden="1"/>
    </xf>
    <xf numFmtId="169" fontId="23" fillId="8" borderId="15" xfId="3" applyNumberFormat="1" applyFont="1" applyFill="1" applyBorder="1" applyAlignment="1" applyProtection="1">
      <alignment horizontal="center"/>
      <protection hidden="1"/>
    </xf>
    <xf numFmtId="169" fontId="23" fillId="8" borderId="9" xfId="3" applyNumberFormat="1" applyFont="1" applyFill="1" applyBorder="1" applyAlignment="1" applyProtection="1">
      <alignment horizontal="center"/>
      <protection hidden="1"/>
    </xf>
    <xf numFmtId="0" fontId="22" fillId="8" borderId="23" xfId="0" applyFont="1" applyFill="1" applyBorder="1" applyAlignment="1" applyProtection="1">
      <alignment horizontal="center" vertical="center"/>
      <protection hidden="1"/>
    </xf>
    <xf numFmtId="167" fontId="23" fillId="8" borderId="3" xfId="3" applyNumberFormat="1" applyFont="1" applyFill="1" applyBorder="1" applyAlignment="1" applyProtection="1">
      <alignment horizontal="center" vertical="center" wrapText="1"/>
      <protection hidden="1"/>
    </xf>
    <xf numFmtId="167" fontId="23" fillId="8" borderId="3" xfId="3" applyNumberFormat="1" applyFont="1" applyFill="1" applyBorder="1" applyAlignment="1" applyProtection="1">
      <alignment horizontal="center" vertical="center"/>
      <protection hidden="1"/>
    </xf>
    <xf numFmtId="167" fontId="23" fillId="8" borderId="12" xfId="3" applyNumberFormat="1" applyFont="1" applyFill="1" applyBorder="1" applyAlignment="1" applyProtection="1">
      <alignment horizontal="center" vertical="center"/>
      <protection hidden="1"/>
    </xf>
    <xf numFmtId="164" fontId="23" fillId="8" borderId="8" xfId="3" applyNumberFormat="1" applyFont="1" applyFill="1" applyBorder="1" applyAlignment="1" applyProtection="1">
      <alignment horizontal="center" vertical="center"/>
      <protection hidden="1"/>
    </xf>
    <xf numFmtId="0" fontId="22" fillId="8" borderId="25" xfId="0" applyFont="1" applyFill="1" applyBorder="1" applyAlignment="1" applyProtection="1">
      <alignment horizontal="center" vertical="center"/>
      <protection hidden="1"/>
    </xf>
    <xf numFmtId="167" fontId="23" fillId="8" borderId="11" xfId="3" applyNumberFormat="1" applyFont="1" applyFill="1" applyBorder="1" applyAlignment="1" applyProtection="1">
      <alignment horizontal="center" vertical="center" wrapText="1"/>
      <protection hidden="1"/>
    </xf>
    <xf numFmtId="167" fontId="23" fillId="8" borderId="11" xfId="3" applyNumberFormat="1" applyFont="1" applyFill="1" applyBorder="1" applyAlignment="1" applyProtection="1">
      <alignment horizontal="center" vertical="center"/>
      <protection hidden="1"/>
    </xf>
    <xf numFmtId="164" fontId="23" fillId="8" borderId="9" xfId="3" applyNumberFormat="1" applyFont="1" applyFill="1" applyBorder="1" applyAlignment="1" applyProtection="1">
      <alignment horizontal="center" vertical="center"/>
      <protection hidden="1"/>
    </xf>
    <xf numFmtId="0" fontId="22" fillId="8" borderId="73" xfId="0" applyFont="1" applyFill="1" applyBorder="1" applyAlignment="1" applyProtection="1">
      <alignment horizontal="center" vertical="center"/>
      <protection hidden="1"/>
    </xf>
    <xf numFmtId="164" fontId="23" fillId="8" borderId="44" xfId="3" applyNumberFormat="1" applyFont="1" applyFill="1" applyBorder="1" applyAlignment="1" applyProtection="1">
      <alignment horizontal="center" vertical="center"/>
      <protection hidden="1"/>
    </xf>
    <xf numFmtId="164" fontId="23" fillId="8" borderId="2" xfId="0" applyNumberFormat="1" applyFont="1" applyFill="1" applyBorder="1" applyAlignment="1" applyProtection="1">
      <alignment horizontal="center" vertical="center"/>
      <protection hidden="1"/>
    </xf>
    <xf numFmtId="168" fontId="22" fillId="8" borderId="13" xfId="3" applyNumberFormat="1" applyFont="1" applyFill="1" applyBorder="1" applyAlignment="1" applyProtection="1">
      <alignment horizontal="center"/>
      <protection hidden="1"/>
    </xf>
    <xf numFmtId="168" fontId="22" fillId="8" borderId="15" xfId="3" applyNumberFormat="1" applyFont="1" applyFill="1" applyBorder="1" applyAlignment="1" applyProtection="1">
      <alignment horizontal="center"/>
      <protection hidden="1"/>
    </xf>
    <xf numFmtId="167" fontId="22" fillId="5" borderId="6" xfId="3" applyNumberFormat="1" applyFont="1" applyFill="1" applyBorder="1" applyAlignment="1" applyProtection="1">
      <alignment horizontal="center" vertical="center" wrapText="1"/>
      <protection hidden="1"/>
    </xf>
    <xf numFmtId="164" fontId="22" fillId="5" borderId="7" xfId="0" applyNumberFormat="1" applyFont="1" applyFill="1" applyBorder="1" applyAlignment="1" applyProtection="1">
      <alignment horizontal="center" vertical="center" wrapText="1"/>
      <protection hidden="1"/>
    </xf>
    <xf numFmtId="0" fontId="22" fillId="5" borderId="0" xfId="0" applyFont="1" applyFill="1" applyAlignment="1" applyProtection="1">
      <alignment horizontal="center"/>
      <protection hidden="1"/>
    </xf>
    <xf numFmtId="0" fontId="22" fillId="5" borderId="7" xfId="0" applyFont="1" applyFill="1" applyBorder="1" applyAlignment="1" applyProtection="1">
      <alignment horizontal="center" vertical="center"/>
      <protection hidden="1"/>
    </xf>
    <xf numFmtId="164" fontId="42" fillId="9" borderId="3" xfId="0" applyNumberFormat="1" applyFont="1" applyFill="1" applyBorder="1" applyAlignment="1" applyProtection="1">
      <alignment horizontal="center" vertical="center" wrapText="1"/>
      <protection hidden="1"/>
    </xf>
    <xf numFmtId="164" fontId="43" fillId="9" borderId="13" xfId="0" applyNumberFormat="1" applyFont="1" applyFill="1" applyBorder="1" applyAlignment="1" applyProtection="1">
      <alignment horizontal="center" vertical="center"/>
      <protection hidden="1"/>
    </xf>
    <xf numFmtId="164" fontId="43" fillId="9" borderId="11" xfId="0" applyNumberFormat="1" applyFont="1" applyFill="1" applyBorder="1" applyAlignment="1" applyProtection="1">
      <alignment horizontal="center" vertical="center"/>
      <protection hidden="1"/>
    </xf>
    <xf numFmtId="0" fontId="22" fillId="10" borderId="13" xfId="0" applyFont="1" applyFill="1" applyBorder="1" applyAlignment="1" applyProtection="1">
      <protection hidden="1"/>
    </xf>
    <xf numFmtId="166" fontId="22" fillId="5" borderId="13" xfId="0" applyNumberFormat="1" applyFont="1" applyFill="1" applyBorder="1" applyAlignment="1" applyProtection="1">
      <alignment horizontal="center"/>
      <protection hidden="1"/>
    </xf>
    <xf numFmtId="0" fontId="22" fillId="6" borderId="13" xfId="0" applyFont="1" applyFill="1" applyBorder="1" applyAlignment="1" applyProtection="1">
      <protection hidden="1"/>
    </xf>
    <xf numFmtId="164" fontId="22" fillId="5" borderId="13" xfId="0" applyNumberFormat="1" applyFont="1" applyFill="1" applyBorder="1" applyAlignment="1" applyProtection="1">
      <alignment horizontal="center"/>
      <protection hidden="1"/>
    </xf>
    <xf numFmtId="0" fontId="23" fillId="4" borderId="46" xfId="0" applyFont="1" applyFill="1" applyBorder="1" applyProtection="1">
      <protection hidden="1"/>
    </xf>
    <xf numFmtId="166" fontId="22" fillId="2" borderId="13" xfId="0" applyNumberFormat="1" applyFont="1" applyFill="1" applyBorder="1" applyAlignment="1" applyProtection="1">
      <alignment horizontal="center"/>
      <protection hidden="1"/>
    </xf>
    <xf numFmtId="0" fontId="22" fillId="9" borderId="35" xfId="0" applyFont="1" applyFill="1" applyBorder="1" applyAlignment="1" applyProtection="1">
      <alignment horizontal="center"/>
      <protection hidden="1"/>
    </xf>
    <xf numFmtId="167" fontId="22" fillId="5" borderId="3" xfId="3" applyNumberFormat="1" applyFont="1" applyFill="1" applyBorder="1" applyAlignment="1" applyProtection="1">
      <alignment horizontal="center"/>
      <protection hidden="1"/>
    </xf>
    <xf numFmtId="169" fontId="22" fillId="5" borderId="8" xfId="3" applyNumberFormat="1" applyFont="1" applyFill="1" applyBorder="1" applyAlignment="1" applyProtection="1">
      <alignment horizontal="center"/>
      <protection hidden="1"/>
    </xf>
    <xf numFmtId="164" fontId="22" fillId="5" borderId="9" xfId="0" applyNumberFormat="1" applyFont="1" applyFill="1" applyBorder="1" applyAlignment="1" applyProtection="1">
      <alignment horizontal="center"/>
      <protection hidden="1"/>
    </xf>
    <xf numFmtId="164" fontId="22" fillId="5" borderId="8" xfId="3" applyNumberFormat="1" applyFont="1" applyFill="1" applyBorder="1" applyAlignment="1" applyProtection="1">
      <alignment horizontal="center"/>
      <protection hidden="1"/>
    </xf>
    <xf numFmtId="0" fontId="12" fillId="4" borderId="0" xfId="0" applyFont="1" applyFill="1" applyBorder="1" applyAlignment="1" applyProtection="1">
      <alignment horizontal="center"/>
      <protection hidden="1"/>
    </xf>
    <xf numFmtId="0" fontId="33" fillId="3" borderId="0" xfId="0" applyFont="1" applyFill="1" applyAlignment="1" applyProtection="1">
      <alignment horizontal="left" vertical="center" wrapText="1"/>
      <protection hidden="1"/>
    </xf>
    <xf numFmtId="0" fontId="8" fillId="4" borderId="0" xfId="0" applyFont="1" applyFill="1" applyAlignment="1" applyProtection="1">
      <alignment horizontal="center" wrapText="1"/>
      <protection hidden="1"/>
    </xf>
    <xf numFmtId="0" fontId="22" fillId="4" borderId="3" xfId="0" applyFont="1" applyFill="1" applyBorder="1" applyAlignment="1" applyProtection="1">
      <alignment vertical="center"/>
      <protection hidden="1"/>
    </xf>
    <xf numFmtId="0" fontId="0" fillId="4" borderId="45" xfId="0" applyFill="1" applyBorder="1" applyProtection="1">
      <protection hidden="1"/>
    </xf>
    <xf numFmtId="166" fontId="23" fillId="4" borderId="13" xfId="0" applyNumberFormat="1" applyFont="1" applyFill="1" applyBorder="1" applyAlignment="1" applyProtection="1">
      <alignment horizontal="center"/>
      <protection hidden="1"/>
    </xf>
    <xf numFmtId="9" fontId="23" fillId="4" borderId="13" xfId="0" applyNumberFormat="1" applyFont="1" applyFill="1" applyBorder="1" applyProtection="1">
      <protection hidden="1"/>
    </xf>
    <xf numFmtId="0" fontId="0" fillId="4" borderId="36" xfId="0" applyFill="1" applyBorder="1" applyProtection="1">
      <protection hidden="1"/>
    </xf>
    <xf numFmtId="166" fontId="22" fillId="4" borderId="13" xfId="0" applyNumberFormat="1" applyFont="1" applyFill="1" applyBorder="1" applyAlignment="1" applyProtection="1">
      <alignment horizontal="center"/>
      <protection hidden="1"/>
    </xf>
    <xf numFmtId="164" fontId="23" fillId="4" borderId="13" xfId="0" applyNumberFormat="1" applyFont="1" applyFill="1" applyBorder="1" applyAlignment="1" applyProtection="1">
      <alignment horizontal="center"/>
      <protection hidden="1"/>
    </xf>
    <xf numFmtId="0" fontId="23" fillId="4" borderId="13" xfId="0" applyFont="1" applyFill="1" applyBorder="1" applyProtection="1">
      <protection hidden="1"/>
    </xf>
    <xf numFmtId="165" fontId="23" fillId="4" borderId="13" xfId="0" applyNumberFormat="1" applyFont="1" applyFill="1" applyBorder="1" applyAlignment="1" applyProtection="1">
      <alignment horizontal="center"/>
      <protection hidden="1"/>
    </xf>
    <xf numFmtId="165" fontId="22" fillId="4" borderId="13" xfId="0" applyNumberFormat="1" applyFont="1" applyFill="1" applyBorder="1" applyAlignment="1" applyProtection="1">
      <alignment horizontal="center"/>
      <protection hidden="1"/>
    </xf>
    <xf numFmtId="165" fontId="22" fillId="4" borderId="13" xfId="0" applyNumberFormat="1" applyFont="1" applyFill="1" applyBorder="1" applyAlignment="1" applyProtection="1">
      <protection hidden="1"/>
    </xf>
    <xf numFmtId="165" fontId="23" fillId="4" borderId="13" xfId="0" applyNumberFormat="1" applyFont="1" applyFill="1" applyBorder="1" applyProtection="1">
      <protection hidden="1"/>
    </xf>
    <xf numFmtId="164" fontId="23" fillId="4" borderId="27" xfId="0" applyNumberFormat="1" applyFont="1" applyFill="1" applyBorder="1" applyProtection="1">
      <protection hidden="1"/>
    </xf>
    <xf numFmtId="0" fontId="23" fillId="4" borderId="27" xfId="0" applyFont="1" applyFill="1" applyBorder="1" applyProtection="1">
      <protection hidden="1"/>
    </xf>
    <xf numFmtId="164" fontId="8" fillId="4" borderId="7" xfId="0" applyNumberFormat="1" applyFont="1" applyFill="1" applyBorder="1" applyProtection="1">
      <protection hidden="1"/>
    </xf>
    <xf numFmtId="0" fontId="8" fillId="4" borderId="7" xfId="0" applyFont="1" applyFill="1" applyBorder="1" applyAlignment="1" applyProtection="1">
      <alignment horizontal="center" vertical="center" wrapText="1"/>
      <protection hidden="1"/>
    </xf>
    <xf numFmtId="0" fontId="0" fillId="4" borderId="36" xfId="0" applyFont="1" applyFill="1" applyBorder="1" applyProtection="1">
      <protection hidden="1"/>
    </xf>
    <xf numFmtId="0" fontId="0" fillId="4" borderId="2" xfId="0" applyFont="1" applyFill="1" applyBorder="1" applyProtection="1">
      <protection hidden="1"/>
    </xf>
    <xf numFmtId="0" fontId="0" fillId="4" borderId="0" xfId="0" applyFont="1" applyFill="1" applyBorder="1" applyProtection="1">
      <protection hidden="1"/>
    </xf>
    <xf numFmtId="0" fontId="0" fillId="4" borderId="33" xfId="0" applyFill="1" applyBorder="1" applyProtection="1">
      <protection hidden="1"/>
    </xf>
    <xf numFmtId="0" fontId="23" fillId="9" borderId="72" xfId="0" applyFont="1" applyFill="1" applyBorder="1" applyAlignment="1" applyProtection="1">
      <alignment horizontal="center"/>
    </xf>
    <xf numFmtId="0" fontId="23" fillId="9" borderId="50" xfId="0" applyFont="1" applyFill="1" applyBorder="1" applyAlignment="1" applyProtection="1">
      <alignment horizontal="center"/>
    </xf>
    <xf numFmtId="0" fontId="23" fillId="9" borderId="27" xfId="0" applyFont="1" applyFill="1" applyBorder="1" applyAlignment="1" applyProtection="1">
      <alignment horizontal="center"/>
    </xf>
    <xf numFmtId="0" fontId="23" fillId="9" borderId="53" xfId="0" applyFont="1" applyFill="1" applyBorder="1" applyAlignment="1" applyProtection="1">
      <alignment horizontal="center"/>
    </xf>
    <xf numFmtId="0" fontId="23" fillId="4" borderId="2" xfId="0" applyFont="1" applyFill="1" applyBorder="1" applyAlignment="1" applyProtection="1">
      <alignment horizontal="center"/>
    </xf>
    <xf numFmtId="0" fontId="23" fillId="4" borderId="0" xfId="0" applyFont="1" applyFill="1" applyBorder="1" applyAlignment="1" applyProtection="1">
      <alignment horizontal="center"/>
    </xf>
    <xf numFmtId="0" fontId="23" fillId="4" borderId="0" xfId="0" applyFont="1" applyFill="1" applyBorder="1" applyAlignment="1" applyProtection="1">
      <alignment horizontal="center" vertical="center"/>
    </xf>
    <xf numFmtId="0" fontId="23" fillId="4" borderId="2" xfId="0" applyFont="1" applyFill="1" applyBorder="1" applyAlignment="1" applyProtection="1">
      <alignment horizontal="center" vertical="center"/>
    </xf>
    <xf numFmtId="0" fontId="23" fillId="4" borderId="36" xfId="0" applyFont="1" applyFill="1" applyBorder="1" applyAlignment="1" applyProtection="1">
      <alignment horizontal="center" vertical="center"/>
    </xf>
    <xf numFmtId="0" fontId="23" fillId="0" borderId="67" xfId="0" applyFont="1" applyFill="1" applyBorder="1" applyAlignment="1" applyProtection="1">
      <alignment horizontal="center" vertical="center" wrapText="1"/>
      <protection locked="0"/>
    </xf>
    <xf numFmtId="0" fontId="0" fillId="0" borderId="65" xfId="0" applyBorder="1" applyAlignment="1" applyProtection="1">
      <alignment horizontal="center"/>
      <protection locked="0"/>
    </xf>
    <xf numFmtId="0" fontId="0" fillId="0" borderId="19" xfId="0" applyBorder="1" applyAlignment="1" applyProtection="1">
      <alignment horizontal="center"/>
      <protection locked="0"/>
    </xf>
    <xf numFmtId="168" fontId="12" fillId="4" borderId="0" xfId="0" applyNumberFormat="1" applyFont="1" applyFill="1" applyBorder="1" applyAlignment="1" applyProtection="1">
      <alignment horizontal="center"/>
      <protection hidden="1"/>
    </xf>
    <xf numFmtId="167" fontId="12" fillId="4" borderId="0" xfId="0" applyNumberFormat="1" applyFont="1" applyFill="1" applyBorder="1" applyAlignment="1" applyProtection="1">
      <alignment horizontal="center"/>
      <protection hidden="1"/>
    </xf>
    <xf numFmtId="0" fontId="0" fillId="4" borderId="54" xfId="0" applyFont="1" applyFill="1" applyBorder="1" applyAlignment="1" applyProtection="1">
      <alignment horizontal="center"/>
      <protection hidden="1"/>
    </xf>
    <xf numFmtId="0" fontId="0" fillId="4" borderId="70" xfId="0" applyFont="1" applyFill="1" applyBorder="1" applyProtection="1">
      <protection hidden="1"/>
    </xf>
    <xf numFmtId="0" fontId="0" fillId="4" borderId="68" xfId="0" applyFont="1" applyFill="1" applyBorder="1" applyProtection="1">
      <protection hidden="1"/>
    </xf>
    <xf numFmtId="0" fontId="0" fillId="4" borderId="13" xfId="0" applyFont="1" applyFill="1" applyBorder="1" applyAlignment="1" applyProtection="1">
      <alignment horizontal="right"/>
      <protection hidden="1"/>
    </xf>
    <xf numFmtId="0" fontId="0" fillId="4" borderId="4" xfId="0" applyFont="1" applyFill="1" applyBorder="1" applyProtection="1">
      <protection hidden="1"/>
    </xf>
    <xf numFmtId="0" fontId="0" fillId="4" borderId="15" xfId="0" applyFont="1" applyFill="1" applyBorder="1" applyProtection="1">
      <protection hidden="1"/>
    </xf>
    <xf numFmtId="0" fontId="0" fillId="4" borderId="13" xfId="0" applyFont="1" applyFill="1" applyBorder="1" applyProtection="1">
      <protection hidden="1"/>
    </xf>
    <xf numFmtId="0" fontId="0" fillId="4" borderId="66" xfId="0" applyFill="1" applyBorder="1" applyProtection="1">
      <protection hidden="1"/>
    </xf>
    <xf numFmtId="164" fontId="44" fillId="9" borderId="58" xfId="0" applyNumberFormat="1" applyFont="1" applyFill="1" applyBorder="1" applyAlignment="1" applyProtection="1">
      <alignment horizontal="center"/>
      <protection hidden="1"/>
    </xf>
    <xf numFmtId="0" fontId="0" fillId="0" borderId="13" xfId="0" applyBorder="1" applyAlignment="1" applyProtection="1">
      <alignment horizontal="center"/>
      <protection locked="0" hidden="1"/>
    </xf>
    <xf numFmtId="0" fontId="22" fillId="10" borderId="34" xfId="0" applyFont="1" applyFill="1" applyBorder="1" applyAlignment="1" applyProtection="1">
      <alignment horizontal="center" vertical="center" wrapText="1"/>
      <protection hidden="1"/>
    </xf>
    <xf numFmtId="167" fontId="23" fillId="5" borderId="17" xfId="3" applyNumberFormat="1" applyFont="1" applyFill="1" applyBorder="1" applyAlignment="1" applyProtection="1">
      <alignment horizontal="center"/>
      <protection hidden="1"/>
    </xf>
    <xf numFmtId="168" fontId="23" fillId="5" borderId="6" xfId="3" applyNumberFormat="1" applyFont="1" applyFill="1" applyBorder="1" applyAlignment="1" applyProtection="1">
      <alignment horizontal="center"/>
      <protection hidden="1"/>
    </xf>
    <xf numFmtId="168" fontId="22" fillId="5" borderId="46" xfId="3" applyNumberFormat="1" applyFont="1" applyFill="1" applyBorder="1" applyAlignment="1" applyProtection="1">
      <alignment horizontal="center"/>
      <protection hidden="1"/>
    </xf>
    <xf numFmtId="167" fontId="23" fillId="8" borderId="53" xfId="3" applyNumberFormat="1" applyFont="1" applyFill="1" applyBorder="1" applyAlignment="1" applyProtection="1">
      <alignment horizontal="center"/>
      <protection hidden="1"/>
    </xf>
    <xf numFmtId="0" fontId="22" fillId="5" borderId="37" xfId="0" applyFont="1" applyFill="1" applyBorder="1" applyAlignment="1" applyProtection="1">
      <alignment horizontal="center"/>
      <protection hidden="1"/>
    </xf>
    <xf numFmtId="0" fontId="33" fillId="3" borderId="0" xfId="0" applyFont="1" applyFill="1" applyAlignment="1" applyProtection="1">
      <alignment horizontal="justify" vertical="center" wrapText="1"/>
      <protection hidden="1"/>
    </xf>
    <xf numFmtId="0" fontId="4" fillId="3" borderId="0" xfId="0" applyFont="1" applyFill="1" applyAlignment="1" applyProtection="1">
      <alignment horizontal="justify" vertical="center" wrapText="1"/>
      <protection hidden="1"/>
    </xf>
    <xf numFmtId="0" fontId="32" fillId="10" borderId="39" xfId="0" applyFont="1" applyFill="1" applyBorder="1" applyAlignment="1" applyProtection="1">
      <alignment horizontal="center" vertical="center"/>
      <protection hidden="1"/>
    </xf>
    <xf numFmtId="0" fontId="32" fillId="10" borderId="41" xfId="0" applyFont="1" applyFill="1" applyBorder="1" applyAlignment="1" applyProtection="1">
      <alignment horizontal="center" vertical="center"/>
      <protection hidden="1"/>
    </xf>
    <xf numFmtId="0" fontId="22" fillId="6" borderId="46" xfId="0" applyFont="1" applyFill="1" applyBorder="1" applyAlignment="1" applyProtection="1">
      <alignment horizontal="left" vertical="center" wrapText="1"/>
      <protection hidden="1"/>
    </xf>
    <xf numFmtId="0" fontId="22" fillId="6" borderId="18" xfId="0" applyFont="1" applyFill="1" applyBorder="1" applyAlignment="1" applyProtection="1">
      <alignment horizontal="left"/>
      <protection hidden="1"/>
    </xf>
    <xf numFmtId="167" fontId="22" fillId="5" borderId="7" xfId="3" applyNumberFormat="1" applyFont="1" applyFill="1" applyBorder="1" applyAlignment="1" applyProtection="1">
      <alignment horizontal="left" vertical="center"/>
      <protection hidden="1"/>
    </xf>
    <xf numFmtId="0" fontId="22" fillId="0" borderId="0" xfId="0" applyFont="1" applyFill="1" applyAlignment="1" applyProtection="1">
      <alignment horizontal="left" wrapText="1"/>
      <protection hidden="1"/>
    </xf>
    <xf numFmtId="0" fontId="22" fillId="0" borderId="0" xfId="0" applyFont="1" applyFill="1" applyAlignment="1" applyProtection="1">
      <alignment horizontal="left"/>
      <protection hidden="1"/>
    </xf>
    <xf numFmtId="0" fontId="36" fillId="3" borderId="37" xfId="0" applyFont="1" applyFill="1" applyBorder="1" applyAlignment="1" applyProtection="1">
      <alignment vertical="center"/>
      <protection hidden="1"/>
    </xf>
    <xf numFmtId="0" fontId="36" fillId="3" borderId="21" xfId="0" applyFont="1" applyFill="1" applyBorder="1" applyProtection="1">
      <protection hidden="1"/>
    </xf>
    <xf numFmtId="0" fontId="46" fillId="3" borderId="21" xfId="0" applyFont="1" applyFill="1" applyBorder="1" applyProtection="1">
      <protection hidden="1"/>
    </xf>
    <xf numFmtId="0" fontId="46" fillId="3" borderId="33" xfId="0" applyFont="1" applyFill="1" applyBorder="1" applyProtection="1">
      <protection hidden="1"/>
    </xf>
    <xf numFmtId="0" fontId="4" fillId="3" borderId="0" xfId="0" applyFont="1" applyFill="1" applyAlignment="1" applyProtection="1">
      <alignment horizontal="left" vertical="center" wrapText="1"/>
      <protection hidden="1"/>
    </xf>
    <xf numFmtId="0" fontId="46" fillId="3" borderId="1" xfId="0" applyFont="1" applyFill="1" applyBorder="1" applyAlignment="1" applyProtection="1">
      <alignment horizontal="justify" wrapText="1"/>
      <protection hidden="1"/>
    </xf>
    <xf numFmtId="0" fontId="3" fillId="3" borderId="0" xfId="0" applyFont="1" applyFill="1" applyAlignment="1" applyProtection="1">
      <alignment horizontal="justify" vertical="center" wrapText="1"/>
      <protection hidden="1"/>
    </xf>
    <xf numFmtId="0" fontId="11" fillId="0" borderId="0" xfId="0" applyFont="1" applyBorder="1" applyAlignment="1" applyProtection="1">
      <alignment wrapText="1"/>
      <protection hidden="1"/>
    </xf>
    <xf numFmtId="0" fontId="46" fillId="3" borderId="1" xfId="2" applyFont="1" applyFill="1" applyBorder="1" applyAlignment="1" applyProtection="1">
      <alignment horizontal="left" vertical="top" wrapText="1"/>
      <protection hidden="1"/>
    </xf>
    <xf numFmtId="0" fontId="36" fillId="0" borderId="37" xfId="0" applyFont="1" applyBorder="1" applyAlignment="1" applyProtection="1">
      <alignment horizontal="left" vertical="center"/>
      <protection hidden="1"/>
    </xf>
    <xf numFmtId="0" fontId="36" fillId="0" borderId="21" xfId="0" applyFont="1" applyBorder="1" applyAlignment="1" applyProtection="1">
      <alignment horizontal="left" vertical="center"/>
      <protection hidden="1"/>
    </xf>
    <xf numFmtId="0" fontId="36" fillId="0" borderId="33" xfId="0" applyFont="1" applyBorder="1" applyAlignment="1" applyProtection="1">
      <alignment horizontal="left" vertical="center"/>
      <protection hidden="1"/>
    </xf>
    <xf numFmtId="0" fontId="22" fillId="10" borderId="37" xfId="0" applyFont="1" applyFill="1" applyBorder="1" applyAlignment="1" applyProtection="1">
      <alignment horizontal="center" vertical="center" wrapText="1"/>
      <protection hidden="1"/>
    </xf>
    <xf numFmtId="0" fontId="22" fillId="10" borderId="21" xfId="0" applyFont="1" applyFill="1" applyBorder="1" applyAlignment="1" applyProtection="1">
      <alignment horizontal="center" vertical="center" wrapText="1"/>
      <protection hidden="1"/>
    </xf>
    <xf numFmtId="0" fontId="22" fillId="10" borderId="33" xfId="0" applyFont="1" applyFill="1" applyBorder="1" applyAlignment="1" applyProtection="1">
      <alignment horizontal="center" vertical="center" wrapText="1"/>
      <protection hidden="1"/>
    </xf>
    <xf numFmtId="0" fontId="22" fillId="10" borderId="46" xfId="0" applyFont="1" applyFill="1" applyBorder="1" applyAlignment="1" applyProtection="1">
      <alignment horizontal="center"/>
      <protection hidden="1"/>
    </xf>
    <xf numFmtId="0" fontId="22" fillId="10" borderId="18" xfId="0" applyFont="1" applyFill="1" applyBorder="1" applyAlignment="1" applyProtection="1">
      <alignment horizontal="center"/>
      <protection hidden="1"/>
    </xf>
    <xf numFmtId="0" fontId="22" fillId="10" borderId="6" xfId="0" applyFont="1" applyFill="1" applyBorder="1" applyAlignment="1" applyProtection="1">
      <alignment horizontal="center"/>
      <protection hidden="1"/>
    </xf>
    <xf numFmtId="0" fontId="22" fillId="6" borderId="46" xfId="0" applyFont="1" applyFill="1" applyBorder="1" applyAlignment="1" applyProtection="1">
      <alignment horizontal="center" vertical="center"/>
      <protection hidden="1"/>
    </xf>
    <xf numFmtId="0" fontId="22" fillId="6" borderId="18" xfId="0" applyFont="1" applyFill="1" applyBorder="1" applyAlignment="1" applyProtection="1">
      <alignment horizontal="center" vertical="center"/>
      <protection hidden="1"/>
    </xf>
    <xf numFmtId="0" fontId="22" fillId="6" borderId="6" xfId="0" applyFont="1" applyFill="1" applyBorder="1" applyAlignment="1" applyProtection="1">
      <alignment horizontal="center" vertical="center"/>
      <protection hidden="1"/>
    </xf>
    <xf numFmtId="0" fontId="22" fillId="10" borderId="34" xfId="0" applyFont="1" applyFill="1" applyBorder="1" applyAlignment="1" applyProtection="1">
      <alignment horizontal="center" vertical="center" wrapText="1"/>
      <protection hidden="1"/>
    </xf>
    <xf numFmtId="0" fontId="22" fillId="10" borderId="58" xfId="0" applyFont="1" applyFill="1" applyBorder="1" applyAlignment="1" applyProtection="1">
      <alignment horizontal="center" vertical="center" wrapText="1"/>
      <protection hidden="1"/>
    </xf>
    <xf numFmtId="0" fontId="22" fillId="10" borderId="35" xfId="0" applyFont="1" applyFill="1" applyBorder="1" applyAlignment="1" applyProtection="1">
      <alignment horizontal="center" vertical="center" wrapText="1"/>
      <protection hidden="1"/>
    </xf>
    <xf numFmtId="0" fontId="27" fillId="0" borderId="60" xfId="0" applyFont="1" applyBorder="1" applyAlignment="1" applyProtection="1">
      <alignment vertical="center"/>
      <protection hidden="1"/>
    </xf>
    <xf numFmtId="0" fontId="0" fillId="0" borderId="63" xfId="0" applyBorder="1" applyAlignment="1" applyProtection="1">
      <alignment vertical="center"/>
      <protection hidden="1"/>
    </xf>
    <xf numFmtId="0" fontId="0" fillId="0" borderId="45" xfId="0" applyBorder="1" applyAlignment="1" applyProtection="1">
      <alignment vertical="center"/>
      <protection hidden="1"/>
    </xf>
    <xf numFmtId="0" fontId="22" fillId="6" borderId="46" xfId="0" applyFont="1" applyFill="1" applyBorder="1" applyAlignment="1" applyProtection="1">
      <alignment horizontal="center"/>
      <protection hidden="1"/>
    </xf>
    <xf numFmtId="0" fontId="22" fillId="6" borderId="18" xfId="0" applyFont="1" applyFill="1" applyBorder="1" applyAlignment="1" applyProtection="1">
      <alignment horizontal="center"/>
      <protection hidden="1"/>
    </xf>
    <xf numFmtId="0" fontId="22" fillId="6" borderId="6" xfId="0" applyFont="1" applyFill="1" applyBorder="1" applyAlignment="1" applyProtection="1">
      <alignment horizontal="center"/>
      <protection hidden="1"/>
    </xf>
    <xf numFmtId="0" fontId="22" fillId="6" borderId="21" xfId="0" applyFont="1" applyFill="1" applyBorder="1" applyAlignment="1" applyProtection="1">
      <alignment horizontal="center"/>
      <protection hidden="1"/>
    </xf>
    <xf numFmtId="0" fontId="22" fillId="6" borderId="33" xfId="0" applyFont="1" applyFill="1" applyBorder="1" applyAlignment="1" applyProtection="1">
      <alignment horizontal="center"/>
      <protection hidden="1"/>
    </xf>
    <xf numFmtId="164" fontId="23" fillId="8" borderId="58" xfId="0" applyNumberFormat="1" applyFont="1" applyFill="1" applyBorder="1" applyAlignment="1" applyProtection="1">
      <alignment horizontal="center" vertical="center"/>
      <protection hidden="1"/>
    </xf>
    <xf numFmtId="0" fontId="22" fillId="10" borderId="60" xfId="0" applyFont="1" applyFill="1" applyBorder="1" applyAlignment="1" applyProtection="1">
      <alignment horizontal="center" vertical="center"/>
      <protection hidden="1"/>
    </xf>
    <xf numFmtId="0" fontId="22" fillId="10" borderId="2" xfId="0" applyFont="1" applyFill="1" applyBorder="1" applyAlignment="1" applyProtection="1">
      <alignment horizontal="center" vertical="center"/>
      <protection hidden="1"/>
    </xf>
    <xf numFmtId="0" fontId="20" fillId="4" borderId="21" xfId="0" applyFont="1" applyFill="1" applyBorder="1" applyAlignment="1" applyProtection="1">
      <alignment horizontal="center" vertical="center"/>
      <protection hidden="1"/>
    </xf>
    <xf numFmtId="0" fontId="22" fillId="10" borderId="37" xfId="0" applyFont="1" applyFill="1" applyBorder="1" applyAlignment="1" applyProtection="1">
      <alignment horizontal="center" vertical="center"/>
      <protection hidden="1"/>
    </xf>
    <xf numFmtId="0" fontId="22" fillId="10" borderId="21" xfId="0" applyFont="1" applyFill="1" applyBorder="1" applyAlignment="1" applyProtection="1">
      <alignment horizontal="center" vertical="center"/>
      <protection hidden="1"/>
    </xf>
    <xf numFmtId="0" fontId="22" fillId="10" borderId="60" xfId="0" applyFont="1" applyFill="1" applyBorder="1" applyAlignment="1" applyProtection="1">
      <alignment horizontal="center" vertical="center" wrapText="1"/>
      <protection hidden="1"/>
    </xf>
    <xf numFmtId="0" fontId="22" fillId="10" borderId="2" xfId="0" applyFont="1" applyFill="1" applyBorder="1" applyAlignment="1" applyProtection="1">
      <alignment horizontal="center" vertical="center" wrapText="1"/>
      <protection hidden="1"/>
    </xf>
    <xf numFmtId="49" fontId="22" fillId="6" borderId="46" xfId="0" applyNumberFormat="1" applyFont="1" applyFill="1" applyBorder="1" applyAlignment="1" applyProtection="1">
      <alignment horizontal="center" vertical="center" wrapText="1"/>
      <protection hidden="1"/>
    </xf>
    <xf numFmtId="49" fontId="22" fillId="6" borderId="18" xfId="0" applyNumberFormat="1" applyFont="1" applyFill="1" applyBorder="1" applyAlignment="1" applyProtection="1">
      <alignment horizontal="center" vertical="center" wrapText="1"/>
      <protection hidden="1"/>
    </xf>
    <xf numFmtId="49" fontId="20" fillId="4" borderId="21" xfId="0" applyNumberFormat="1" applyFont="1" applyFill="1" applyBorder="1" applyAlignment="1" applyProtection="1">
      <alignment horizontal="center" vertical="center" wrapText="1"/>
      <protection hidden="1"/>
    </xf>
    <xf numFmtId="0" fontId="22" fillId="10" borderId="35" xfId="0" applyFont="1" applyFill="1" applyBorder="1" applyAlignment="1" applyProtection="1">
      <alignment horizontal="center" vertical="center"/>
      <protection hidden="1"/>
    </xf>
    <xf numFmtId="0" fontId="22" fillId="10" borderId="7" xfId="0" applyFont="1" applyFill="1" applyBorder="1" applyAlignment="1" applyProtection="1">
      <alignment horizontal="center" vertical="center"/>
      <protection hidden="1"/>
    </xf>
    <xf numFmtId="0" fontId="22" fillId="10" borderId="7" xfId="0" applyFont="1" applyFill="1" applyBorder="1" applyAlignment="1" applyProtection="1">
      <alignment horizontal="center" vertical="center" wrapText="1"/>
      <protection hidden="1"/>
    </xf>
    <xf numFmtId="0" fontId="36" fillId="0" borderId="2" xfId="0" applyFont="1" applyBorder="1" applyAlignment="1" applyProtection="1">
      <alignment horizontal="left"/>
      <protection hidden="1"/>
    </xf>
    <xf numFmtId="0" fontId="36" fillId="0" borderId="0" xfId="0" applyFont="1" applyBorder="1" applyAlignment="1" applyProtection="1">
      <alignment horizontal="left"/>
      <protection hidden="1"/>
    </xf>
    <xf numFmtId="0" fontId="36" fillId="0" borderId="36" xfId="0" applyFont="1" applyBorder="1" applyAlignment="1" applyProtection="1">
      <alignment horizontal="left"/>
      <protection hidden="1"/>
    </xf>
    <xf numFmtId="0" fontId="36" fillId="3" borderId="60" xfId="0" applyFont="1" applyFill="1" applyBorder="1" applyAlignment="1" applyProtection="1">
      <alignment horizontal="left"/>
      <protection hidden="1"/>
    </xf>
    <xf numFmtId="0" fontId="36" fillId="3" borderId="63" xfId="0" applyFont="1" applyFill="1" applyBorder="1" applyAlignment="1" applyProtection="1">
      <alignment horizontal="left"/>
      <protection hidden="1"/>
    </xf>
    <xf numFmtId="0" fontId="36" fillId="3" borderId="45" xfId="0" applyFont="1" applyFill="1" applyBorder="1" applyAlignment="1" applyProtection="1">
      <alignment horizontal="left"/>
      <protection hidden="1"/>
    </xf>
    <xf numFmtId="0" fontId="36" fillId="3" borderId="2" xfId="0" applyFont="1" applyFill="1" applyBorder="1" applyAlignment="1" applyProtection="1">
      <alignment horizontal="left" wrapText="1"/>
      <protection hidden="1"/>
    </xf>
    <xf numFmtId="0" fontId="36" fillId="3" borderId="0" xfId="0" applyFont="1" applyFill="1" applyBorder="1" applyAlignment="1" applyProtection="1">
      <alignment horizontal="left" wrapText="1"/>
      <protection hidden="1"/>
    </xf>
    <xf numFmtId="0" fontId="36" fillId="3" borderId="36" xfId="0" applyFont="1" applyFill="1" applyBorder="1" applyAlignment="1" applyProtection="1">
      <alignment horizontal="left" wrapText="1"/>
      <protection hidden="1"/>
    </xf>
    <xf numFmtId="0" fontId="36" fillId="0" borderId="37" xfId="0" applyFont="1" applyBorder="1" applyAlignment="1" applyProtection="1">
      <alignment horizontal="left"/>
      <protection hidden="1"/>
    </xf>
    <xf numFmtId="0" fontId="36" fillId="0" borderId="21" xfId="0" applyFont="1" applyBorder="1" applyAlignment="1" applyProtection="1">
      <alignment horizontal="left"/>
      <protection hidden="1"/>
    </xf>
    <xf numFmtId="0" fontId="36" fillId="0" borderId="33" xfId="0" applyFont="1" applyBorder="1" applyAlignment="1" applyProtection="1">
      <alignment horizontal="left"/>
      <protection hidden="1"/>
    </xf>
    <xf numFmtId="0" fontId="22" fillId="6" borderId="42" xfId="0" applyFont="1" applyFill="1" applyBorder="1" applyAlignment="1" applyProtection="1">
      <alignment horizontal="center" wrapText="1"/>
      <protection hidden="1"/>
    </xf>
    <xf numFmtId="0" fontId="22" fillId="6" borderId="3" xfId="0" applyFont="1" applyFill="1" applyBorder="1" applyAlignment="1" applyProtection="1">
      <alignment horizontal="center" wrapText="1"/>
      <protection hidden="1"/>
    </xf>
    <xf numFmtId="0" fontId="22" fillId="6" borderId="16" xfId="0" applyFont="1" applyFill="1" applyBorder="1" applyAlignment="1" applyProtection="1">
      <alignment horizontal="center" wrapText="1"/>
      <protection hidden="1"/>
    </xf>
    <xf numFmtId="0" fontId="22" fillId="6" borderId="11" xfId="0" applyFont="1" applyFill="1" applyBorder="1" applyAlignment="1" applyProtection="1">
      <alignment horizontal="center"/>
      <protection hidden="1"/>
    </xf>
    <xf numFmtId="0" fontId="12" fillId="4" borderId="0" xfId="0" applyFont="1" applyFill="1" applyBorder="1" applyAlignment="1" applyProtection="1">
      <alignment horizontal="center"/>
      <protection hidden="1"/>
    </xf>
    <xf numFmtId="164" fontId="23" fillId="8" borderId="34" xfId="0" applyNumberFormat="1" applyFont="1" applyFill="1" applyBorder="1" applyAlignment="1" applyProtection="1">
      <alignment horizontal="center" vertical="center"/>
      <protection hidden="1"/>
    </xf>
    <xf numFmtId="0" fontId="22" fillId="10" borderId="47" xfId="0" applyFont="1" applyFill="1" applyBorder="1" applyAlignment="1" applyProtection="1">
      <alignment horizontal="center" vertical="center"/>
      <protection hidden="1"/>
    </xf>
    <xf numFmtId="0" fontId="22" fillId="10" borderId="57" xfId="0" applyFont="1" applyFill="1" applyBorder="1" applyAlignment="1" applyProtection="1">
      <alignment horizontal="center" vertical="center"/>
      <protection hidden="1"/>
    </xf>
    <xf numFmtId="0" fontId="27" fillId="0" borderId="46" xfId="0" applyFont="1" applyBorder="1" applyAlignment="1" applyProtection="1">
      <alignment vertical="center"/>
      <protection hidden="1"/>
    </xf>
    <xf numFmtId="0" fontId="0" fillId="0" borderId="18" xfId="0" applyBorder="1" applyAlignment="1" applyProtection="1">
      <alignment vertical="center"/>
      <protection hidden="1"/>
    </xf>
    <xf numFmtId="0" fontId="0" fillId="0" borderId="6" xfId="0" applyBorder="1" applyAlignment="1" applyProtection="1">
      <alignment vertical="center"/>
      <protection hidden="1"/>
    </xf>
    <xf numFmtId="0" fontId="24" fillId="10" borderId="58" xfId="0" applyFont="1" applyFill="1" applyBorder="1" applyAlignment="1" applyProtection="1">
      <alignment horizontal="center" vertical="center" wrapText="1"/>
      <protection hidden="1"/>
    </xf>
    <xf numFmtId="0" fontId="22" fillId="10" borderId="37" xfId="0" applyFont="1" applyFill="1" applyBorder="1" applyAlignment="1" applyProtection="1">
      <alignment horizontal="center"/>
      <protection hidden="1"/>
    </xf>
    <xf numFmtId="0" fontId="22" fillId="10" borderId="21" xfId="0" applyFont="1" applyFill="1" applyBorder="1" applyAlignment="1" applyProtection="1">
      <alignment horizontal="center"/>
      <protection hidden="1"/>
    </xf>
    <xf numFmtId="0" fontId="22" fillId="10" borderId="33" xfId="0" applyFont="1" applyFill="1" applyBorder="1" applyAlignment="1" applyProtection="1">
      <alignment horizontal="center"/>
      <protection hidden="1"/>
    </xf>
    <xf numFmtId="0" fontId="22" fillId="6" borderId="55" xfId="0" applyFont="1" applyFill="1" applyBorder="1" applyAlignment="1" applyProtection="1">
      <alignment horizontal="center"/>
      <protection hidden="1"/>
    </xf>
    <xf numFmtId="0" fontId="22" fillId="6" borderId="61" xfId="0" applyFont="1" applyFill="1" applyBorder="1" applyAlignment="1" applyProtection="1">
      <alignment horizontal="center"/>
      <protection hidden="1"/>
    </xf>
    <xf numFmtId="0" fontId="22" fillId="6" borderId="25" xfId="0" applyFont="1" applyFill="1" applyBorder="1" applyAlignment="1" applyProtection="1">
      <alignment horizontal="center"/>
      <protection hidden="1"/>
    </xf>
    <xf numFmtId="0" fontId="22" fillId="10" borderId="43" xfId="0" applyFont="1" applyFill="1" applyBorder="1" applyAlignment="1" applyProtection="1">
      <alignment horizontal="center" vertical="center"/>
      <protection hidden="1"/>
    </xf>
    <xf numFmtId="0" fontId="22" fillId="6" borderId="48" xfId="0" applyFont="1" applyFill="1" applyBorder="1" applyAlignment="1" applyProtection="1">
      <alignment horizontal="center"/>
      <protection hidden="1"/>
    </xf>
    <xf numFmtId="0" fontId="22" fillId="6" borderId="62" xfId="0" applyFont="1" applyFill="1" applyBorder="1" applyAlignment="1" applyProtection="1">
      <alignment horizontal="center"/>
      <protection hidden="1"/>
    </xf>
    <xf numFmtId="0" fontId="22" fillId="6" borderId="23" xfId="0" applyFont="1" applyFill="1" applyBorder="1" applyAlignment="1" applyProtection="1">
      <alignment horizontal="center"/>
      <protection hidden="1"/>
    </xf>
    <xf numFmtId="0" fontId="22" fillId="10" borderId="42" xfId="0" applyFont="1" applyFill="1" applyBorder="1" applyAlignment="1" applyProtection="1">
      <alignment horizontal="center" vertical="center" wrapText="1"/>
      <protection hidden="1"/>
    </xf>
    <xf numFmtId="0" fontId="22" fillId="10" borderId="16" xfId="0" applyFont="1" applyFill="1" applyBorder="1" applyAlignment="1" applyProtection="1">
      <alignment horizontal="center" vertical="center" wrapText="1"/>
      <protection hidden="1"/>
    </xf>
    <xf numFmtId="0" fontId="20" fillId="4" borderId="21" xfId="0" applyFont="1" applyFill="1" applyBorder="1" applyAlignment="1" applyProtection="1">
      <alignment horizontal="center"/>
      <protection hidden="1"/>
    </xf>
    <xf numFmtId="164" fontId="23" fillId="8" borderId="35" xfId="0" applyNumberFormat="1" applyFont="1" applyFill="1" applyBorder="1" applyAlignment="1" applyProtection="1">
      <alignment horizontal="center" vertical="center"/>
      <protection hidden="1"/>
    </xf>
    <xf numFmtId="0" fontId="24" fillId="10" borderId="35" xfId="0" applyFont="1" applyFill="1" applyBorder="1" applyAlignment="1" applyProtection="1">
      <alignment horizontal="center" vertical="center" wrapText="1"/>
      <protection hidden="1"/>
    </xf>
    <xf numFmtId="0" fontId="9" fillId="3" borderId="37" xfId="0" applyFont="1" applyFill="1" applyBorder="1" applyAlignment="1" applyProtection="1">
      <alignment horizontal="left" wrapText="1"/>
      <protection hidden="1"/>
    </xf>
    <xf numFmtId="0" fontId="9" fillId="3" borderId="21" xfId="0" applyFont="1" applyFill="1" applyBorder="1" applyAlignment="1" applyProtection="1">
      <alignment horizontal="left" wrapText="1"/>
      <protection hidden="1"/>
    </xf>
    <xf numFmtId="0" fontId="9" fillId="3" borderId="33" xfId="0" applyFont="1" applyFill="1" applyBorder="1" applyAlignment="1" applyProtection="1">
      <alignment horizontal="left" wrapText="1"/>
      <protection hidden="1"/>
    </xf>
    <xf numFmtId="0" fontId="22" fillId="6" borderId="7" xfId="0" applyFont="1" applyFill="1" applyBorder="1" applyAlignment="1" applyProtection="1">
      <alignment horizontal="center" wrapText="1"/>
      <protection hidden="1"/>
    </xf>
    <xf numFmtId="0" fontId="22" fillId="6" borderId="46" xfId="0" applyFont="1" applyFill="1" applyBorder="1" applyAlignment="1" applyProtection="1">
      <alignment horizontal="center" wrapText="1"/>
      <protection hidden="1"/>
    </xf>
    <xf numFmtId="0" fontId="22" fillId="6" borderId="18" xfId="0" applyFont="1" applyFill="1" applyBorder="1" applyAlignment="1" applyProtection="1">
      <alignment horizontal="center" wrapText="1"/>
      <protection hidden="1"/>
    </xf>
    <xf numFmtId="0" fontId="22" fillId="6" borderId="6" xfId="0" applyFont="1" applyFill="1" applyBorder="1" applyAlignment="1" applyProtection="1">
      <alignment horizontal="center" wrapText="1"/>
      <protection hidden="1"/>
    </xf>
    <xf numFmtId="0" fontId="20" fillId="4" borderId="37" xfId="0" applyFont="1" applyFill="1" applyBorder="1" applyAlignment="1" applyProtection="1">
      <alignment horizontal="center" vertical="center" wrapText="1"/>
      <protection hidden="1"/>
    </xf>
    <xf numFmtId="0" fontId="20" fillId="4" borderId="21" xfId="0" applyFont="1" applyFill="1" applyBorder="1" applyAlignment="1" applyProtection="1">
      <alignment horizontal="center" vertical="center" wrapText="1"/>
      <protection hidden="1"/>
    </xf>
    <xf numFmtId="0" fontId="34" fillId="4" borderId="0" xfId="0" applyFont="1" applyFill="1" applyAlignment="1" applyProtection="1">
      <alignment horizontal="center" vertical="center"/>
      <protection hidden="1"/>
    </xf>
    <xf numFmtId="0" fontId="22" fillId="6" borderId="41" xfId="0" applyFont="1" applyFill="1" applyBorder="1" applyAlignment="1" applyProtection="1">
      <alignment horizontal="center"/>
      <protection hidden="1"/>
    </xf>
    <xf numFmtId="0" fontId="22" fillId="6" borderId="74" xfId="0" applyFont="1" applyFill="1" applyBorder="1" applyAlignment="1" applyProtection="1">
      <alignment horizontal="center"/>
      <protection hidden="1"/>
    </xf>
    <xf numFmtId="0" fontId="9" fillId="3" borderId="60" xfId="0" applyFont="1" applyFill="1" applyBorder="1" applyAlignment="1" applyProtection="1">
      <alignment horizontal="left" wrapText="1"/>
      <protection hidden="1"/>
    </xf>
    <xf numFmtId="0" fontId="9" fillId="3" borderId="63" xfId="0" applyFont="1" applyFill="1" applyBorder="1" applyAlignment="1" applyProtection="1">
      <alignment horizontal="left" wrapText="1"/>
      <protection hidden="1"/>
    </xf>
    <xf numFmtId="0" fontId="9" fillId="3" borderId="45" xfId="0" applyFont="1" applyFill="1" applyBorder="1" applyAlignment="1" applyProtection="1">
      <alignment horizontal="left" wrapText="1"/>
      <protection hidden="1"/>
    </xf>
    <xf numFmtId="0" fontId="9" fillId="3" borderId="2" xfId="0" applyFont="1" applyFill="1" applyBorder="1" applyAlignment="1" applyProtection="1">
      <alignment horizontal="left" wrapText="1"/>
      <protection hidden="1"/>
    </xf>
    <xf numFmtId="0" fontId="9" fillId="3" borderId="0" xfId="0" applyFont="1" applyFill="1" applyBorder="1" applyAlignment="1" applyProtection="1">
      <alignment horizontal="left" wrapText="1"/>
      <protection hidden="1"/>
    </xf>
    <xf numFmtId="0" fontId="9" fillId="3" borderId="36" xfId="0" applyFont="1" applyFill="1" applyBorder="1" applyAlignment="1" applyProtection="1">
      <alignment horizontal="left" wrapText="1"/>
      <protection hidden="1"/>
    </xf>
    <xf numFmtId="0" fontId="22" fillId="10" borderId="56" xfId="0" applyFont="1" applyFill="1" applyBorder="1" applyAlignment="1" applyProtection="1">
      <alignment horizontal="left" wrapText="1"/>
      <protection hidden="1"/>
    </xf>
    <xf numFmtId="0" fontId="22" fillId="10" borderId="81" xfId="0" applyFont="1" applyFill="1" applyBorder="1" applyAlignment="1" applyProtection="1">
      <alignment horizontal="left" wrapText="1"/>
      <protection hidden="1"/>
    </xf>
    <xf numFmtId="0" fontId="22" fillId="10" borderId="24" xfId="0" applyFont="1" applyFill="1" applyBorder="1" applyAlignment="1" applyProtection="1">
      <alignment horizontal="left" wrapText="1"/>
      <protection hidden="1"/>
    </xf>
    <xf numFmtId="0" fontId="9" fillId="0" borderId="56" xfId="0" applyFont="1" applyBorder="1" applyAlignment="1" applyProtection="1">
      <alignment horizontal="left" vertical="center" wrapText="1"/>
      <protection hidden="1"/>
    </xf>
    <xf numFmtId="0" fontId="9" fillId="0" borderId="81" xfId="0" applyFont="1" applyBorder="1" applyAlignment="1" applyProtection="1">
      <alignment horizontal="left" vertical="center" wrapText="1"/>
      <protection hidden="1"/>
    </xf>
    <xf numFmtId="0" fontId="9" fillId="0" borderId="24" xfId="0" applyFont="1" applyBorder="1" applyAlignment="1" applyProtection="1">
      <alignment horizontal="left" vertical="center" wrapText="1"/>
      <protection hidden="1"/>
    </xf>
    <xf numFmtId="164" fontId="22" fillId="8" borderId="28" xfId="0" applyNumberFormat="1" applyFont="1" applyFill="1" applyBorder="1" applyAlignment="1" applyProtection="1">
      <alignment horizontal="center"/>
      <protection hidden="1"/>
    </xf>
    <xf numFmtId="164" fontId="22" fillId="8" borderId="25" xfId="0" applyNumberFormat="1" applyFont="1" applyFill="1" applyBorder="1" applyAlignment="1" applyProtection="1">
      <alignment horizontal="center"/>
      <protection hidden="1"/>
    </xf>
    <xf numFmtId="164" fontId="22" fillId="8" borderId="32" xfId="0" applyNumberFormat="1" applyFont="1" applyFill="1" applyBorder="1" applyAlignment="1" applyProtection="1">
      <alignment horizontal="center"/>
      <protection hidden="1"/>
    </xf>
    <xf numFmtId="0" fontId="22" fillId="6" borderId="7" xfId="0" applyFont="1" applyFill="1" applyBorder="1" applyAlignment="1" applyProtection="1">
      <alignment horizontal="center"/>
      <protection hidden="1"/>
    </xf>
    <xf numFmtId="49" fontId="22" fillId="10" borderId="7" xfId="0" applyNumberFormat="1" applyFont="1" applyFill="1" applyBorder="1" applyAlignment="1" applyProtection="1">
      <alignment horizontal="center" wrapText="1"/>
      <protection hidden="1"/>
    </xf>
    <xf numFmtId="0" fontId="36" fillId="0" borderId="46" xfId="0" applyFont="1" applyBorder="1" applyAlignment="1" applyProtection="1">
      <alignment vertical="center"/>
      <protection hidden="1"/>
    </xf>
    <xf numFmtId="0" fontId="46" fillId="0" borderId="18" xfId="0" applyFont="1" applyBorder="1" applyAlignment="1" applyProtection="1">
      <alignment vertical="center"/>
      <protection hidden="1"/>
    </xf>
    <xf numFmtId="0" fontId="46" fillId="0" borderId="6" xfId="0" applyFont="1" applyBorder="1" applyAlignment="1" applyProtection="1">
      <alignment vertical="center"/>
      <protection hidden="1"/>
    </xf>
    <xf numFmtId="164" fontId="34" fillId="4" borderId="21" xfId="0" applyNumberFormat="1" applyFont="1" applyFill="1" applyBorder="1" applyAlignment="1" applyProtection="1">
      <alignment horizontal="center" vertical="center"/>
      <protection hidden="1"/>
    </xf>
    <xf numFmtId="0" fontId="32" fillId="10" borderId="46" xfId="0" applyFont="1" applyFill="1" applyBorder="1" applyAlignment="1" applyProtection="1">
      <alignment horizontal="center" vertical="center"/>
      <protection hidden="1"/>
    </xf>
    <xf numFmtId="0" fontId="32" fillId="10" borderId="18" xfId="0" applyFont="1" applyFill="1" applyBorder="1" applyAlignment="1" applyProtection="1">
      <alignment horizontal="center" vertical="center"/>
      <protection hidden="1"/>
    </xf>
    <xf numFmtId="0" fontId="32" fillId="10" borderId="6" xfId="0" applyFont="1" applyFill="1" applyBorder="1" applyAlignment="1" applyProtection="1">
      <alignment horizontal="center" vertical="center"/>
      <protection hidden="1"/>
    </xf>
    <xf numFmtId="0" fontId="32" fillId="10" borderId="34" xfId="0" applyFont="1" applyFill="1" applyBorder="1" applyAlignment="1" applyProtection="1">
      <alignment horizontal="center" vertical="center" wrapText="1"/>
      <protection hidden="1"/>
    </xf>
    <xf numFmtId="0" fontId="32" fillId="10" borderId="35" xfId="0" applyFont="1" applyFill="1" applyBorder="1" applyAlignment="1" applyProtection="1">
      <alignment horizontal="center" vertical="center" wrapText="1"/>
      <protection hidden="1"/>
    </xf>
    <xf numFmtId="0" fontId="22" fillId="6" borderId="46" xfId="0" applyFont="1" applyFill="1" applyBorder="1" applyAlignment="1" applyProtection="1">
      <alignment horizontal="left" vertical="center" wrapText="1"/>
      <protection hidden="1"/>
    </xf>
    <xf numFmtId="0" fontId="22" fillId="6" borderId="18" xfId="0" applyFont="1" applyFill="1" applyBorder="1" applyAlignment="1" applyProtection="1">
      <alignment horizontal="left" vertical="center" wrapText="1"/>
      <protection hidden="1"/>
    </xf>
    <xf numFmtId="0" fontId="22" fillId="6" borderId="6" xfId="0" applyFont="1" applyFill="1" applyBorder="1" applyAlignment="1" applyProtection="1">
      <alignment horizontal="left" vertical="center" wrapText="1"/>
      <protection hidden="1"/>
    </xf>
    <xf numFmtId="0" fontId="22" fillId="10" borderId="12" xfId="0" applyFont="1" applyFill="1" applyBorder="1" applyAlignment="1" applyProtection="1">
      <alignment horizontal="center" vertical="center"/>
      <protection hidden="1"/>
    </xf>
    <xf numFmtId="0" fontId="22" fillId="10" borderId="5" xfId="0" applyFont="1" applyFill="1" applyBorder="1" applyAlignment="1" applyProtection="1">
      <alignment horizontal="center" vertical="center"/>
      <protection hidden="1"/>
    </xf>
    <xf numFmtId="0" fontId="22" fillId="10" borderId="4" xfId="0" applyFont="1" applyFill="1" applyBorder="1" applyAlignment="1" applyProtection="1">
      <alignment horizontal="center" vertical="center"/>
      <protection hidden="1"/>
    </xf>
    <xf numFmtId="167" fontId="22" fillId="3" borderId="12" xfId="3" applyNumberFormat="1" applyFont="1" applyFill="1" applyBorder="1" applyAlignment="1" applyProtection="1">
      <alignment horizontal="center" vertical="center"/>
      <protection locked="0"/>
    </xf>
    <xf numFmtId="167" fontId="22" fillId="3" borderId="5" xfId="3" applyNumberFormat="1" applyFont="1" applyFill="1" applyBorder="1" applyAlignment="1" applyProtection="1">
      <alignment horizontal="center" vertical="center"/>
      <protection locked="0"/>
    </xf>
    <xf numFmtId="167" fontId="22" fillId="3" borderId="4" xfId="3" applyNumberFormat="1" applyFont="1" applyFill="1" applyBorder="1" applyAlignment="1" applyProtection="1">
      <alignment horizontal="center" vertical="center"/>
      <protection locked="0"/>
    </xf>
    <xf numFmtId="167" fontId="22" fillId="8" borderId="44" xfId="3" applyNumberFormat="1" applyFont="1" applyFill="1" applyBorder="1" applyAlignment="1" applyProtection="1">
      <alignment horizontal="center" vertical="center"/>
      <protection hidden="1"/>
    </xf>
    <xf numFmtId="167" fontId="22" fillId="8" borderId="51" xfId="3" applyNumberFormat="1" applyFont="1" applyFill="1" applyBorder="1" applyAlignment="1" applyProtection="1">
      <alignment horizontal="center" vertical="center"/>
      <protection hidden="1"/>
    </xf>
    <xf numFmtId="167" fontId="22" fillId="8" borderId="20" xfId="3" applyNumberFormat="1" applyFont="1" applyFill="1" applyBorder="1" applyAlignment="1" applyProtection="1">
      <alignment horizontal="center" vertical="center"/>
      <protection hidden="1"/>
    </xf>
    <xf numFmtId="0" fontId="22" fillId="10" borderId="27" xfId="0" applyFont="1" applyFill="1" applyBorder="1" applyAlignment="1" applyProtection="1">
      <alignment horizontal="center" vertical="center"/>
      <protection hidden="1"/>
    </xf>
    <xf numFmtId="167" fontId="22" fillId="3" borderId="27" xfId="3" applyNumberFormat="1" applyFont="1" applyFill="1" applyBorder="1" applyAlignment="1" applyProtection="1">
      <alignment horizontal="center" vertical="center"/>
      <protection locked="0"/>
    </xf>
    <xf numFmtId="167" fontId="22" fillId="8" borderId="29" xfId="3" applyNumberFormat="1" applyFont="1" applyFill="1" applyBorder="1" applyAlignment="1" applyProtection="1">
      <alignment horizontal="center" vertical="center"/>
      <protection hidden="1"/>
    </xf>
    <xf numFmtId="0" fontId="36" fillId="0" borderId="60" xfId="0" applyFont="1" applyBorder="1" applyAlignment="1" applyProtection="1">
      <alignment horizontal="left" vertical="center"/>
      <protection hidden="1"/>
    </xf>
    <xf numFmtId="0" fontId="36" fillId="0" borderId="63" xfId="0" applyFont="1" applyBorder="1" applyAlignment="1" applyProtection="1">
      <alignment horizontal="left" vertical="center"/>
      <protection hidden="1"/>
    </xf>
    <xf numFmtId="0" fontId="36" fillId="0" borderId="45" xfId="0" applyFont="1" applyBorder="1" applyAlignment="1" applyProtection="1">
      <alignment horizontal="left" vertical="center"/>
      <protection hidden="1"/>
    </xf>
    <xf numFmtId="49" fontId="22" fillId="12" borderId="48" xfId="0" applyNumberFormat="1" applyFont="1" applyFill="1" applyBorder="1" applyAlignment="1" applyProtection="1">
      <alignment horizontal="center" vertical="center" wrapText="1"/>
      <protection hidden="1"/>
    </xf>
    <xf numFmtId="49" fontId="22" fillId="12" borderId="2" xfId="0" applyNumberFormat="1" applyFont="1" applyFill="1" applyBorder="1" applyAlignment="1" applyProtection="1">
      <alignment horizontal="center" vertical="center" wrapText="1"/>
      <protection hidden="1"/>
    </xf>
    <xf numFmtId="49" fontId="22" fillId="12" borderId="55" xfId="0" applyNumberFormat="1" applyFont="1" applyFill="1" applyBorder="1" applyAlignment="1" applyProtection="1">
      <alignment horizontal="center" vertical="center" wrapText="1"/>
      <protection hidden="1"/>
    </xf>
    <xf numFmtId="0" fontId="22" fillId="12" borderId="37" xfId="0" applyFont="1" applyFill="1" applyBorder="1" applyAlignment="1" applyProtection="1">
      <alignment horizontal="center"/>
      <protection hidden="1"/>
    </xf>
    <xf numFmtId="0" fontId="22" fillId="12" borderId="21" xfId="0" applyFont="1" applyFill="1" applyBorder="1" applyAlignment="1" applyProtection="1">
      <alignment horizontal="center"/>
      <protection hidden="1"/>
    </xf>
    <xf numFmtId="0" fontId="22" fillId="12" borderId="33" xfId="0" applyFont="1" applyFill="1" applyBorder="1" applyAlignment="1" applyProtection="1">
      <alignment horizontal="center"/>
      <protection hidden="1"/>
    </xf>
    <xf numFmtId="0" fontId="22" fillId="12" borderId="46" xfId="0" applyFont="1" applyFill="1" applyBorder="1" applyAlignment="1" applyProtection="1">
      <alignment horizontal="center"/>
      <protection hidden="1"/>
    </xf>
    <xf numFmtId="0" fontId="22" fillId="12" borderId="18" xfId="0" applyFont="1" applyFill="1" applyBorder="1" applyAlignment="1" applyProtection="1">
      <alignment horizontal="center"/>
      <protection hidden="1"/>
    </xf>
    <xf numFmtId="0" fontId="22" fillId="12" borderId="6" xfId="0" applyFont="1" applyFill="1" applyBorder="1" applyAlignment="1" applyProtection="1">
      <alignment horizontal="center"/>
      <protection hidden="1"/>
    </xf>
    <xf numFmtId="0" fontId="22" fillId="12" borderId="46" xfId="0" applyFont="1" applyFill="1" applyBorder="1" applyAlignment="1" applyProtection="1">
      <alignment horizontal="center" vertical="center"/>
      <protection hidden="1"/>
    </xf>
    <xf numFmtId="0" fontId="22" fillId="12" borderId="18" xfId="0" applyFont="1" applyFill="1" applyBorder="1" applyAlignment="1" applyProtection="1">
      <alignment horizontal="center" vertical="center"/>
      <protection hidden="1"/>
    </xf>
    <xf numFmtId="0" fontId="22" fillId="12" borderId="6" xfId="0" applyFont="1" applyFill="1" applyBorder="1" applyAlignment="1" applyProtection="1">
      <alignment horizontal="center" vertical="center"/>
      <protection hidden="1"/>
    </xf>
    <xf numFmtId="0" fontId="22" fillId="12" borderId="34" xfId="0" applyFont="1" applyFill="1" applyBorder="1" applyAlignment="1" applyProtection="1">
      <alignment horizontal="center" vertical="center" wrapText="1"/>
      <protection hidden="1"/>
    </xf>
    <xf numFmtId="0" fontId="22" fillId="12" borderId="58" xfId="0" applyFont="1" applyFill="1" applyBorder="1" applyAlignment="1" applyProtection="1">
      <alignment horizontal="center" vertical="center" wrapText="1"/>
      <protection hidden="1"/>
    </xf>
    <xf numFmtId="0" fontId="22" fillId="12" borderId="60" xfId="0" applyFont="1" applyFill="1" applyBorder="1" applyAlignment="1" applyProtection="1">
      <alignment horizontal="center" vertical="center" wrapText="1"/>
      <protection hidden="1"/>
    </xf>
    <xf numFmtId="0" fontId="22" fillId="12" borderId="45" xfId="0" applyFont="1" applyFill="1" applyBorder="1" applyAlignment="1" applyProtection="1">
      <alignment horizontal="center" vertical="center" wrapText="1"/>
      <protection hidden="1"/>
    </xf>
    <xf numFmtId="0" fontId="22" fillId="12" borderId="37" xfId="0" applyFont="1" applyFill="1" applyBorder="1" applyAlignment="1" applyProtection="1">
      <alignment horizontal="center" vertical="center" wrapText="1"/>
      <protection hidden="1"/>
    </xf>
    <xf numFmtId="0" fontId="22" fillId="12" borderId="33" xfId="0" applyFont="1" applyFill="1" applyBorder="1" applyAlignment="1" applyProtection="1">
      <alignment horizontal="center" vertical="center" wrapText="1"/>
      <protection hidden="1"/>
    </xf>
    <xf numFmtId="0" fontId="22" fillId="10" borderId="58" xfId="1" applyFont="1" applyFill="1" applyBorder="1" applyAlignment="1" applyProtection="1">
      <alignment horizontal="center" vertical="center" wrapText="1"/>
      <protection hidden="1"/>
    </xf>
    <xf numFmtId="0" fontId="36" fillId="3" borderId="60" xfId="0" applyFont="1" applyFill="1" applyBorder="1" applyAlignment="1" applyProtection="1">
      <alignment vertical="center"/>
      <protection hidden="1"/>
    </xf>
    <xf numFmtId="0" fontId="46" fillId="3" borderId="63" xfId="0" applyFont="1" applyFill="1" applyBorder="1" applyAlignment="1" applyProtection="1">
      <alignment vertical="center"/>
      <protection hidden="1"/>
    </xf>
    <xf numFmtId="0" fontId="46" fillId="3" borderId="45" xfId="0" applyFont="1" applyFill="1" applyBorder="1" applyAlignment="1" applyProtection="1">
      <alignment vertical="center"/>
      <protection hidden="1"/>
    </xf>
    <xf numFmtId="0" fontId="13" fillId="4" borderId="2" xfId="0" applyFont="1" applyFill="1" applyBorder="1" applyAlignment="1" applyProtection="1">
      <alignment horizontal="center" vertical="center" wrapText="1"/>
      <protection hidden="1"/>
    </xf>
    <xf numFmtId="49" fontId="22" fillId="10" borderId="42" xfId="0" applyNumberFormat="1" applyFont="1" applyFill="1" applyBorder="1" applyAlignment="1" applyProtection="1">
      <alignment horizontal="center" vertical="center"/>
      <protection hidden="1"/>
    </xf>
    <xf numFmtId="49" fontId="22" fillId="10" borderId="16" xfId="0" applyNumberFormat="1" applyFont="1" applyFill="1" applyBorder="1" applyAlignment="1" applyProtection="1">
      <alignment horizontal="center" vertical="center"/>
      <protection hidden="1"/>
    </xf>
    <xf numFmtId="0" fontId="22" fillId="6" borderId="37" xfId="0" applyFont="1" applyFill="1" applyBorder="1" applyAlignment="1" applyProtection="1">
      <alignment horizontal="center"/>
      <protection hidden="1"/>
    </xf>
    <xf numFmtId="0" fontId="22" fillId="10" borderId="60" xfId="1" applyFont="1" applyFill="1" applyBorder="1" applyAlignment="1" applyProtection="1">
      <alignment horizontal="center" vertical="center" wrapText="1"/>
      <protection hidden="1"/>
    </xf>
    <xf numFmtId="0" fontId="22" fillId="10" borderId="45" xfId="1" applyFont="1" applyFill="1" applyBorder="1" applyAlignment="1" applyProtection="1">
      <alignment horizontal="center" vertical="center" wrapText="1"/>
      <protection hidden="1"/>
    </xf>
    <xf numFmtId="0" fontId="22" fillId="10" borderId="37" xfId="1" applyFont="1" applyFill="1" applyBorder="1" applyAlignment="1" applyProtection="1">
      <alignment horizontal="center" vertical="center" wrapText="1"/>
      <protection hidden="1"/>
    </xf>
    <xf numFmtId="0" fontId="22" fillId="10" borderId="33" xfId="1" applyFont="1" applyFill="1" applyBorder="1" applyAlignment="1" applyProtection="1">
      <alignment horizontal="center" vertical="center" wrapText="1"/>
      <protection hidden="1"/>
    </xf>
    <xf numFmtId="0" fontId="22" fillId="10" borderId="34" xfId="1" applyFont="1" applyFill="1" applyBorder="1" applyAlignment="1" applyProtection="1">
      <alignment horizontal="center" vertical="center" wrapText="1"/>
      <protection hidden="1"/>
    </xf>
    <xf numFmtId="0" fontId="20" fillId="4" borderId="60" xfId="0" applyFont="1" applyFill="1" applyBorder="1" applyAlignment="1" applyProtection="1">
      <alignment horizontal="center" vertical="center"/>
      <protection hidden="1"/>
    </xf>
    <xf numFmtId="0" fontId="20" fillId="4" borderId="63" xfId="0" applyFont="1" applyFill="1" applyBorder="1" applyAlignment="1" applyProtection="1">
      <alignment horizontal="center" vertical="center"/>
      <protection hidden="1"/>
    </xf>
    <xf numFmtId="164" fontId="22" fillId="5" borderId="13" xfId="0" applyNumberFormat="1" applyFont="1" applyFill="1" applyBorder="1" applyAlignment="1" applyProtection="1">
      <alignment horizontal="center" vertical="center" wrapText="1"/>
      <protection hidden="1"/>
    </xf>
    <xf numFmtId="164" fontId="22" fillId="5" borderId="56" xfId="0" applyNumberFormat="1" applyFont="1" applyFill="1" applyBorder="1" applyAlignment="1" applyProtection="1">
      <alignment horizontal="center" vertical="center" wrapText="1"/>
      <protection hidden="1"/>
    </xf>
    <xf numFmtId="0" fontId="36" fillId="0" borderId="46" xfId="0" applyFont="1" applyFill="1" applyBorder="1" applyAlignment="1" applyProtection="1">
      <alignment horizontal="left" vertical="center"/>
      <protection hidden="1"/>
    </xf>
    <xf numFmtId="0" fontId="20" fillId="4" borderId="46" xfId="0" applyFont="1" applyFill="1" applyBorder="1" applyAlignment="1" applyProtection="1">
      <alignment horizontal="center" vertical="center"/>
      <protection hidden="1"/>
    </xf>
    <xf numFmtId="0" fontId="20" fillId="4" borderId="18" xfId="0" applyFont="1" applyFill="1" applyBorder="1" applyAlignment="1" applyProtection="1">
      <alignment horizontal="center" vertical="center"/>
      <protection hidden="1"/>
    </xf>
    <xf numFmtId="0" fontId="20" fillId="4" borderId="6" xfId="0" applyFont="1" applyFill="1" applyBorder="1" applyAlignment="1" applyProtection="1">
      <alignment horizontal="center" vertical="center"/>
      <protection hidden="1"/>
    </xf>
    <xf numFmtId="0" fontId="22" fillId="10" borderId="36" xfId="0" applyFont="1" applyFill="1" applyBorder="1" applyAlignment="1" applyProtection="1">
      <alignment horizontal="center" vertical="center"/>
      <protection hidden="1"/>
    </xf>
    <xf numFmtId="0" fontId="22" fillId="10" borderId="33" xfId="0" applyFont="1" applyFill="1" applyBorder="1" applyAlignment="1" applyProtection="1">
      <alignment horizontal="center" vertical="center"/>
      <protection hidden="1"/>
    </xf>
    <xf numFmtId="0" fontId="22" fillId="10" borderId="21" xfId="0" quotePrefix="1" applyFont="1" applyFill="1" applyBorder="1" applyAlignment="1" applyProtection="1">
      <alignment horizontal="center" vertical="center"/>
      <protection hidden="1"/>
    </xf>
    <xf numFmtId="0" fontId="34" fillId="4" borderId="62" xfId="0" applyFont="1" applyFill="1" applyBorder="1" applyAlignment="1" applyProtection="1">
      <alignment horizontal="center" vertical="center"/>
      <protection hidden="1"/>
    </xf>
    <xf numFmtId="164" fontId="0" fillId="8" borderId="53" xfId="0" applyNumberFormat="1" applyFill="1" applyBorder="1" applyAlignment="1" applyProtection="1">
      <alignment horizontal="center" vertical="center"/>
      <protection hidden="1"/>
    </xf>
    <xf numFmtId="164" fontId="0" fillId="8" borderId="75" xfId="0" applyNumberFormat="1" applyFill="1" applyBorder="1" applyAlignment="1" applyProtection="1">
      <alignment horizontal="center" vertical="center"/>
      <protection hidden="1"/>
    </xf>
    <xf numFmtId="164" fontId="0" fillId="8" borderId="80" xfId="0" applyNumberFormat="1" applyFill="1" applyBorder="1" applyAlignment="1" applyProtection="1">
      <alignment horizontal="center" vertical="center"/>
      <protection hidden="1"/>
    </xf>
    <xf numFmtId="164" fontId="0" fillId="8" borderId="30" xfId="0" applyNumberFormat="1" applyFill="1" applyBorder="1" applyAlignment="1" applyProtection="1">
      <alignment horizontal="center" vertical="center"/>
      <protection hidden="1"/>
    </xf>
    <xf numFmtId="164" fontId="0" fillId="8" borderId="21" xfId="0" applyNumberFormat="1" applyFill="1" applyBorder="1" applyAlignment="1" applyProtection="1">
      <alignment horizontal="center" vertical="center"/>
      <protection hidden="1"/>
    </xf>
    <xf numFmtId="164" fontId="0" fillId="8" borderId="33" xfId="0" applyNumberFormat="1" applyFill="1" applyBorder="1" applyAlignment="1" applyProtection="1">
      <alignment horizontal="center" vertical="center"/>
      <protection hidden="1"/>
    </xf>
    <xf numFmtId="0" fontId="27" fillId="10" borderId="49" xfId="0" applyFont="1" applyFill="1" applyBorder="1" applyAlignment="1" applyProtection="1">
      <alignment horizontal="center" vertical="center"/>
      <protection hidden="1"/>
    </xf>
    <xf numFmtId="0" fontId="27" fillId="10" borderId="2" xfId="0" applyFont="1" applyFill="1" applyBorder="1" applyAlignment="1" applyProtection="1">
      <alignment horizontal="center" vertical="center"/>
      <protection hidden="1"/>
    </xf>
    <xf numFmtId="0" fontId="27" fillId="10" borderId="37" xfId="0" applyFont="1" applyFill="1" applyBorder="1" applyAlignment="1" applyProtection="1">
      <alignment horizontal="center" vertical="center"/>
      <protection hidden="1"/>
    </xf>
    <xf numFmtId="164" fontId="41" fillId="10" borderId="13" xfId="0" applyNumberFormat="1" applyFont="1" applyFill="1" applyBorder="1" applyAlignment="1" applyProtection="1">
      <alignment horizontal="center" vertical="center" wrapText="1"/>
      <protection hidden="1"/>
    </xf>
    <xf numFmtId="164" fontId="41" fillId="10" borderId="56" xfId="0" applyNumberFormat="1" applyFont="1" applyFill="1" applyBorder="1" applyAlignment="1" applyProtection="1">
      <alignment horizontal="center" vertical="center" wrapText="1"/>
      <protection hidden="1"/>
    </xf>
    <xf numFmtId="164" fontId="0" fillId="8" borderId="11" xfId="0" applyNumberFormat="1" applyFill="1" applyBorder="1" applyAlignment="1" applyProtection="1">
      <alignment horizontal="center" vertical="center"/>
      <protection hidden="1"/>
    </xf>
    <xf numFmtId="164" fontId="0" fillId="8" borderId="28" xfId="0" applyNumberFormat="1" applyFill="1" applyBorder="1" applyAlignment="1" applyProtection="1">
      <alignment horizontal="center" vertical="center"/>
      <protection hidden="1"/>
    </xf>
    <xf numFmtId="0" fontId="22" fillId="10" borderId="47" xfId="0" applyFont="1" applyFill="1" applyBorder="1" applyAlignment="1" applyProtection="1">
      <alignment horizontal="center" vertical="center" wrapText="1"/>
      <protection hidden="1"/>
    </xf>
    <xf numFmtId="0" fontId="22" fillId="10" borderId="43" xfId="0" applyFont="1" applyFill="1" applyBorder="1" applyAlignment="1" applyProtection="1">
      <alignment horizontal="center" vertical="center" wrapText="1"/>
      <protection hidden="1"/>
    </xf>
    <xf numFmtId="0" fontId="22" fillId="10" borderId="57" xfId="0" applyFont="1" applyFill="1" applyBorder="1" applyAlignment="1" applyProtection="1">
      <alignment horizontal="center" vertical="center" wrapText="1"/>
      <protection hidden="1"/>
    </xf>
    <xf numFmtId="0" fontId="8" fillId="0" borderId="53" xfId="0" applyFont="1" applyBorder="1" applyAlignment="1" applyProtection="1">
      <alignment horizontal="center"/>
      <protection hidden="1"/>
    </xf>
    <xf numFmtId="0" fontId="8" fillId="0" borderId="50" xfId="0" applyFont="1" applyBorder="1" applyAlignment="1" applyProtection="1">
      <alignment horizontal="center"/>
      <protection hidden="1"/>
    </xf>
    <xf numFmtId="0" fontId="8" fillId="0" borderId="55" xfId="0" applyFont="1" applyBorder="1" applyAlignment="1" applyProtection="1">
      <alignment horizontal="center"/>
      <protection hidden="1"/>
    </xf>
    <xf numFmtId="0" fontId="0" fillId="0" borderId="32" xfId="0" applyBorder="1" applyAlignment="1" applyProtection="1">
      <alignment horizontal="center"/>
      <protection hidden="1"/>
    </xf>
    <xf numFmtId="0" fontId="0" fillId="0" borderId="25" xfId="0" applyBorder="1" applyAlignment="1" applyProtection="1">
      <alignment horizontal="center"/>
      <protection hidden="1"/>
    </xf>
    <xf numFmtId="0" fontId="22" fillId="10" borderId="45" xfId="0" applyFont="1" applyFill="1" applyBorder="1" applyAlignment="1" applyProtection="1">
      <alignment horizontal="center" vertical="center" wrapText="1"/>
      <protection hidden="1"/>
    </xf>
    <xf numFmtId="0" fontId="22" fillId="10" borderId="36" xfId="0" applyFont="1" applyFill="1" applyBorder="1" applyAlignment="1" applyProtection="1">
      <alignment horizontal="center" vertical="center" wrapText="1"/>
      <protection hidden="1"/>
    </xf>
    <xf numFmtId="0" fontId="27" fillId="6" borderId="0" xfId="0" applyFont="1" applyFill="1" applyBorder="1" applyAlignment="1" applyProtection="1">
      <alignment horizontal="center" vertical="center"/>
      <protection hidden="1"/>
    </xf>
    <xf numFmtId="0" fontId="27" fillId="6" borderId="46" xfId="0" applyFont="1" applyFill="1" applyBorder="1" applyAlignment="1" applyProtection="1">
      <alignment horizontal="center" vertical="center"/>
      <protection hidden="1"/>
    </xf>
    <xf numFmtId="0" fontId="27" fillId="6" borderId="18" xfId="0" applyFont="1" applyFill="1" applyBorder="1" applyAlignment="1" applyProtection="1">
      <alignment horizontal="center" vertical="center"/>
      <protection hidden="1"/>
    </xf>
    <xf numFmtId="0" fontId="27" fillId="6" borderId="6" xfId="0" applyFont="1" applyFill="1" applyBorder="1" applyAlignment="1" applyProtection="1">
      <alignment horizontal="center" vertical="center"/>
      <protection hidden="1"/>
    </xf>
    <xf numFmtId="0" fontId="27" fillId="6" borderId="75" xfId="0" applyFont="1" applyFill="1" applyBorder="1" applyAlignment="1" applyProtection="1">
      <alignment horizontal="center" vertical="center"/>
      <protection hidden="1"/>
    </xf>
    <xf numFmtId="0" fontId="8" fillId="0" borderId="55" xfId="0" applyFont="1" applyBorder="1" applyAlignment="1" applyProtection="1">
      <alignment horizontal="center" wrapText="1"/>
      <protection hidden="1"/>
    </xf>
    <xf numFmtId="0" fontId="8" fillId="0" borderId="32" xfId="0" applyFont="1" applyBorder="1" applyAlignment="1" applyProtection="1">
      <alignment horizontal="center" wrapText="1"/>
      <protection hidden="1"/>
    </xf>
  </cellXfs>
  <cellStyles count="26">
    <cellStyle name="Comma" xfId="3" builtinId="3"/>
    <cellStyle name="Comma 2" xfId="12"/>
    <cellStyle name="Followed Hyperlink" xfId="6" builtinId="9" hidden="1"/>
    <cellStyle name="Hyperlink" xfId="5" builtinId="8" hidden="1"/>
    <cellStyle name="Normal" xfId="0" builtinId="0"/>
    <cellStyle name="Normal 2" xfId="1"/>
    <cellStyle name="Normal 2 2" xfId="4"/>
    <cellStyle name="Normal 2 2 2" xfId="13"/>
    <cellStyle name="Normal 2 2 2 2" xfId="23"/>
    <cellStyle name="Normal 2 2 3" xfId="17"/>
    <cellStyle name="Normal 2 3" xfId="7"/>
    <cellStyle name="Normal 2 3 2" xfId="14"/>
    <cellStyle name="Normal 2 3 2 2" xfId="24"/>
    <cellStyle name="Normal 2 3 3" xfId="18"/>
    <cellStyle name="Normal 2 4" xfId="11"/>
    <cellStyle name="Normal 2 4 2" xfId="22"/>
    <cellStyle name="Normal 2 5" xfId="16"/>
    <cellStyle name="Normal 3" xfId="2"/>
    <cellStyle name="Normal 4" xfId="10"/>
    <cellStyle name="Normal 4 2" xfId="21"/>
    <cellStyle name="Normal 5" xfId="9"/>
    <cellStyle name="Normal 5 2" xfId="20"/>
    <cellStyle name="Percent 2" xfId="8"/>
    <cellStyle name="Percent 2 2" xfId="15"/>
    <cellStyle name="Percent 2 2 2" xfId="25"/>
    <cellStyle name="Percent 2 3" xfId="1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BB7D9"/>
      <color rgb="FFD1D1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0"/>
  <sheetViews>
    <sheetView tabSelected="1" zoomScale="90" zoomScaleNormal="90" workbookViewId="0">
      <selection activeCell="B21" sqref="B21"/>
    </sheetView>
  </sheetViews>
  <sheetFormatPr defaultColWidth="8.7109375" defaultRowHeight="12.75" x14ac:dyDescent="0.2"/>
  <cols>
    <col min="1" max="1" width="2.7109375" style="155" customWidth="1"/>
    <col min="2" max="2" width="132.7109375" style="155" customWidth="1"/>
    <col min="3" max="3" width="3" style="155" customWidth="1"/>
    <col min="4" max="16384" width="8.7109375" style="155"/>
  </cols>
  <sheetData>
    <row r="1" spans="1:3" x14ac:dyDescent="0.2">
      <c r="A1" s="194"/>
      <c r="B1" s="194"/>
      <c r="C1" s="194"/>
    </row>
    <row r="2" spans="1:3" ht="30" x14ac:dyDescent="0.25">
      <c r="A2" s="43"/>
      <c r="B2" s="190" t="s">
        <v>232</v>
      </c>
      <c r="C2" s="43"/>
    </row>
    <row r="3" spans="1:3" ht="58.5" customHeight="1" x14ac:dyDescent="0.2">
      <c r="A3" s="43"/>
      <c r="B3" s="438" t="s">
        <v>242</v>
      </c>
      <c r="C3" s="43"/>
    </row>
    <row r="4" spans="1:3" ht="30" x14ac:dyDescent="0.25">
      <c r="A4" s="43"/>
      <c r="B4" s="190" t="s">
        <v>88</v>
      </c>
      <c r="C4" s="43"/>
    </row>
    <row r="5" spans="1:3" ht="90" x14ac:dyDescent="0.25">
      <c r="A5" s="43"/>
      <c r="B5" s="435" t="s">
        <v>233</v>
      </c>
      <c r="C5" s="43"/>
    </row>
    <row r="6" spans="1:3" ht="29.25" customHeight="1" x14ac:dyDescent="0.2">
      <c r="A6" s="43"/>
      <c r="B6" s="369" t="s">
        <v>85</v>
      </c>
      <c r="C6" s="43"/>
    </row>
    <row r="7" spans="1:3" s="230" customFormat="1" ht="40.15" customHeight="1" x14ac:dyDescent="0.2">
      <c r="A7" s="43"/>
      <c r="B7" s="434" t="s">
        <v>177</v>
      </c>
      <c r="C7" s="43"/>
    </row>
    <row r="8" spans="1:3" s="230" customFormat="1" ht="36" customHeight="1" x14ac:dyDescent="0.2">
      <c r="A8" s="43"/>
      <c r="B8" s="434" t="s">
        <v>180</v>
      </c>
      <c r="C8" s="43"/>
    </row>
    <row r="9" spans="1:3" s="230" customFormat="1" ht="36" customHeight="1" x14ac:dyDescent="0.2">
      <c r="A9" s="43"/>
      <c r="B9" s="422" t="s">
        <v>178</v>
      </c>
      <c r="C9" s="43"/>
    </row>
    <row r="10" spans="1:3" s="230" customFormat="1" ht="36" customHeight="1" x14ac:dyDescent="0.2">
      <c r="A10" s="43"/>
      <c r="B10" s="422" t="s">
        <v>179</v>
      </c>
      <c r="C10" s="43"/>
    </row>
    <row r="11" spans="1:3" s="230" customFormat="1" ht="36" customHeight="1" x14ac:dyDescent="0.2">
      <c r="A11" s="43"/>
      <c r="B11" s="421" t="s">
        <v>201</v>
      </c>
      <c r="C11" s="43"/>
    </row>
    <row r="12" spans="1:3" s="230" customFormat="1" ht="96.75" customHeight="1" x14ac:dyDescent="0.2">
      <c r="A12" s="43"/>
      <c r="B12" s="436" t="s">
        <v>237</v>
      </c>
      <c r="C12" s="43"/>
    </row>
    <row r="13" spans="1:3" x14ac:dyDescent="0.2">
      <c r="A13" s="194"/>
      <c r="B13" s="194"/>
      <c r="C13" s="194"/>
    </row>
    <row r="14" spans="1:3" x14ac:dyDescent="0.2">
      <c r="A14" s="10"/>
      <c r="C14" s="10"/>
    </row>
    <row r="15" spans="1:3" x14ac:dyDescent="0.2">
      <c r="A15" s="10"/>
      <c r="C15" s="10"/>
    </row>
    <row r="16" spans="1:3" x14ac:dyDescent="0.2">
      <c r="A16" s="10"/>
      <c r="C16" s="10"/>
    </row>
    <row r="17" spans="1:3" x14ac:dyDescent="0.2">
      <c r="A17" s="6"/>
      <c r="C17" s="6"/>
    </row>
    <row r="18" spans="1:3" x14ac:dyDescent="0.2">
      <c r="A18" s="10"/>
      <c r="C18" s="10"/>
    </row>
    <row r="19" spans="1:3" x14ac:dyDescent="0.2">
      <c r="A19" s="10"/>
      <c r="C19" s="10"/>
    </row>
    <row r="20" spans="1:3" x14ac:dyDescent="0.2">
      <c r="A20" s="10"/>
      <c r="C20" s="10"/>
    </row>
    <row r="21" spans="1:3" x14ac:dyDescent="0.2">
      <c r="A21" s="10"/>
      <c r="C21" s="10"/>
    </row>
    <row r="22" spans="1:3" x14ac:dyDescent="0.2">
      <c r="A22" s="10"/>
      <c r="C22" s="10"/>
    </row>
    <row r="23" spans="1:3" x14ac:dyDescent="0.2">
      <c r="A23" s="10"/>
      <c r="C23" s="10"/>
    </row>
    <row r="24" spans="1:3" x14ac:dyDescent="0.2">
      <c r="A24" s="11"/>
      <c r="C24" s="11"/>
    </row>
    <row r="25" spans="1:3" x14ac:dyDescent="0.2">
      <c r="A25" s="154"/>
      <c r="C25" s="154"/>
    </row>
    <row r="26" spans="1:3" x14ac:dyDescent="0.2">
      <c r="A26" s="154"/>
      <c r="C26" s="154"/>
    </row>
    <row r="27" spans="1:3" x14ac:dyDescent="0.2">
      <c r="A27" s="154"/>
      <c r="C27" s="154"/>
    </row>
    <row r="28" spans="1:3" x14ac:dyDescent="0.2">
      <c r="A28" s="154"/>
      <c r="C28" s="154"/>
    </row>
    <row r="29" spans="1:3" x14ac:dyDescent="0.2">
      <c r="A29" s="154"/>
      <c r="C29" s="154"/>
    </row>
    <row r="30" spans="1:3" x14ac:dyDescent="0.2">
      <c r="A30" s="154"/>
      <c r="C30" s="154"/>
    </row>
  </sheetData>
  <sheetProtection password="CCF6" sheet="1" objects="1" scenarios="1"/>
  <printOptions horizontalCentered="1"/>
  <pageMargins left="0.45" right="0.45" top="0.5" bottom="0.5" header="0.3" footer="0.3"/>
  <pageSetup scale="9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8"/>
  <sheetViews>
    <sheetView tabSelected="1" zoomScale="80" zoomScaleNormal="80" zoomScalePageLayoutView="80" workbookViewId="0">
      <selection activeCell="B21" sqref="B21"/>
    </sheetView>
  </sheetViews>
  <sheetFormatPr defaultColWidth="9.140625" defaultRowHeight="12.75" x14ac:dyDescent="0.2"/>
  <cols>
    <col min="1" max="1" width="3.28515625" style="3" customWidth="1"/>
    <col min="2" max="2" width="9.140625" style="3" customWidth="1"/>
    <col min="3" max="3" width="14.140625" style="3" customWidth="1"/>
    <col min="4" max="4" width="15.7109375" style="3" customWidth="1"/>
    <col min="5" max="5" width="17.28515625" style="3" customWidth="1"/>
    <col min="6" max="6" width="15.7109375" style="3" customWidth="1"/>
    <col min="7" max="7" width="17.7109375" style="3" customWidth="1"/>
    <col min="8" max="8" width="18.42578125" style="3" customWidth="1"/>
    <col min="9" max="9" width="19.28515625" style="3" customWidth="1"/>
    <col min="10" max="10" width="19.7109375" style="3" customWidth="1"/>
    <col min="11" max="11" width="19.42578125" style="3" customWidth="1"/>
    <col min="12" max="12" width="20.7109375" style="3" customWidth="1"/>
    <col min="13" max="13" width="14" style="3" customWidth="1"/>
    <col min="14" max="14" width="3.42578125" style="3" customWidth="1"/>
    <col min="15" max="15" width="9.140625" style="5"/>
    <col min="16" max="16" width="3.7109375" style="5" customWidth="1"/>
    <col min="17" max="17" width="7.7109375" style="5" customWidth="1"/>
    <col min="18" max="18" width="44.42578125" style="3" customWidth="1"/>
    <col min="19" max="16384" width="9.140625" style="3"/>
  </cols>
  <sheetData>
    <row r="1" spans="1:18" ht="18.75" customHeight="1" thickBot="1" x14ac:dyDescent="0.25">
      <c r="A1" s="283"/>
      <c r="B1" s="465" t="s">
        <v>84</v>
      </c>
      <c r="C1" s="465"/>
      <c r="D1" s="465"/>
      <c r="E1" s="465"/>
      <c r="F1" s="465"/>
      <c r="G1" s="465"/>
      <c r="H1" s="465"/>
      <c r="I1" s="465"/>
      <c r="J1" s="465"/>
      <c r="K1" s="465"/>
      <c r="L1" s="465"/>
      <c r="M1" s="465"/>
      <c r="N1" s="27"/>
      <c r="O1" s="8"/>
      <c r="P1" s="8"/>
      <c r="Q1" s="4"/>
    </row>
    <row r="2" spans="1:18" ht="18" customHeight="1" thickBot="1" x14ac:dyDescent="0.3">
      <c r="A2" s="283"/>
      <c r="B2" s="457" t="s">
        <v>123</v>
      </c>
      <c r="C2" s="458"/>
      <c r="D2" s="458"/>
      <c r="E2" s="458"/>
      <c r="F2" s="458"/>
      <c r="G2" s="458"/>
      <c r="H2" s="458"/>
      <c r="I2" s="458"/>
      <c r="J2" s="458"/>
      <c r="K2" s="458"/>
      <c r="L2" s="458"/>
      <c r="M2" s="459"/>
      <c r="N2" s="15"/>
      <c r="O2" s="4"/>
      <c r="P2" s="4"/>
    </row>
    <row r="3" spans="1:18" ht="16.149999999999999" customHeight="1" x14ac:dyDescent="0.2">
      <c r="A3" s="283"/>
      <c r="B3" s="451" t="s">
        <v>58</v>
      </c>
      <c r="C3" s="451" t="s">
        <v>2</v>
      </c>
      <c r="D3" s="597" t="s">
        <v>116</v>
      </c>
      <c r="E3" s="598"/>
      <c r="F3" s="601" t="s">
        <v>208</v>
      </c>
      <c r="G3" s="601" t="s">
        <v>206</v>
      </c>
      <c r="H3" s="601" t="s">
        <v>209</v>
      </c>
      <c r="I3" s="589" t="s">
        <v>210</v>
      </c>
      <c r="J3" s="601" t="s">
        <v>211</v>
      </c>
      <c r="K3" s="601" t="s">
        <v>212</v>
      </c>
      <c r="L3" s="601" t="s">
        <v>213</v>
      </c>
      <c r="M3" s="601" t="s">
        <v>214</v>
      </c>
      <c r="N3" s="593"/>
      <c r="O3" s="4"/>
      <c r="Q3" s="3"/>
    </row>
    <row r="4" spans="1:18" ht="16.899999999999999" customHeight="1" thickBot="1" x14ac:dyDescent="0.25">
      <c r="A4" s="283"/>
      <c r="B4" s="452"/>
      <c r="C4" s="452"/>
      <c r="D4" s="599"/>
      <c r="E4" s="600"/>
      <c r="F4" s="589"/>
      <c r="G4" s="589"/>
      <c r="H4" s="589"/>
      <c r="I4" s="589"/>
      <c r="J4" s="589"/>
      <c r="K4" s="589"/>
      <c r="L4" s="589"/>
      <c r="M4" s="589"/>
      <c r="N4" s="593"/>
      <c r="O4" s="4"/>
      <c r="Q4" s="3"/>
    </row>
    <row r="5" spans="1:18" ht="135.75" thickBot="1" x14ac:dyDescent="0.25">
      <c r="A5" s="28"/>
      <c r="B5" s="452"/>
      <c r="C5" s="452"/>
      <c r="D5" s="288" t="s">
        <v>207</v>
      </c>
      <c r="E5" s="288" t="s">
        <v>183</v>
      </c>
      <c r="F5" s="589"/>
      <c r="G5" s="589"/>
      <c r="H5" s="589"/>
      <c r="I5" s="589"/>
      <c r="J5" s="589"/>
      <c r="K5" s="589"/>
      <c r="L5" s="589"/>
      <c r="M5" s="589"/>
      <c r="N5" s="593"/>
      <c r="O5" s="9"/>
      <c r="Q5" s="3"/>
    </row>
    <row r="6" spans="1:18" ht="15" x14ac:dyDescent="0.25">
      <c r="A6" s="283"/>
      <c r="B6" s="594" t="s">
        <v>59</v>
      </c>
      <c r="C6" s="53" t="s">
        <v>3</v>
      </c>
      <c r="D6" s="32"/>
      <c r="E6" s="32"/>
      <c r="F6" s="195" t="str">
        <f>IF(D6&gt;=10, ROUND((E6/D6)*100,3),"")</f>
        <v/>
      </c>
      <c r="G6" s="36"/>
      <c r="H6" s="44">
        <f>IF(AND(G6&gt;0, D6&gt;=10), ROUND((G6/D6)*100, 3), 0)</f>
        <v>0</v>
      </c>
      <c r="I6" s="44">
        <f>IF(AND(H6&gt;0,G6&gt;=H6),G6,H6)</f>
        <v>0</v>
      </c>
      <c r="J6" s="44">
        <f>IF(E6&gt;0, E6-G6, 0)</f>
        <v>0</v>
      </c>
      <c r="K6" s="44">
        <f>IF(AND(J6&gt;0, D6&gt;=10), ROUND((J6/D6)*100, 3), 0)</f>
        <v>0</v>
      </c>
      <c r="L6" s="44">
        <f>IF(AND(K6&gt;0,J6&gt;=K6),J6,K6)</f>
        <v>0</v>
      </c>
      <c r="M6" s="49">
        <f>IF(AND(D6&gt;=10,F6&gt;50), ROUND(I6*0.05 + L6*0.1,3),0)</f>
        <v>0</v>
      </c>
      <c r="N6" s="20"/>
      <c r="O6" s="4"/>
      <c r="Q6" s="3"/>
    </row>
    <row r="7" spans="1:18" ht="15.75" thickBot="1" x14ac:dyDescent="0.3">
      <c r="A7" s="283"/>
      <c r="B7" s="595"/>
      <c r="C7" s="54" t="s">
        <v>204</v>
      </c>
      <c r="D7" s="33"/>
      <c r="E7" s="33"/>
      <c r="F7" s="196" t="str">
        <f>IF(D7&gt;=10, ROUND((E7/D7)*100,3),"")</f>
        <v/>
      </c>
      <c r="G7" s="50"/>
      <c r="H7" s="45">
        <f>IF(AND(G7&gt;0, D7&gt;=10), ROUND((G7/D7)*100, 3), 0)</f>
        <v>0</v>
      </c>
      <c r="I7" s="45">
        <f>IF(AND(H7&gt;0,G7&gt;=H7),G7,H7)</f>
        <v>0</v>
      </c>
      <c r="J7" s="45">
        <f>IF(E7&gt;0, E7-G7, 0)</f>
        <v>0</v>
      </c>
      <c r="K7" s="63">
        <f>IF(AND(J7&gt;0, D7&gt;=10), ROUND((J7/D7)*100, 3), 0)</f>
        <v>0</v>
      </c>
      <c r="L7" s="45">
        <f>IF(AND(K7&gt;0,J7&gt;=K7),J7,K7)</f>
        <v>0</v>
      </c>
      <c r="M7" s="47">
        <f>IF(AND(D7&gt;=10,F7&gt;50), ROUND(I7*0.05 + L7*0.1,3),0)</f>
        <v>0</v>
      </c>
      <c r="N7" s="20"/>
      <c r="O7" s="4"/>
      <c r="Q7" s="3"/>
    </row>
    <row r="8" spans="1:18" ht="15.75" thickBot="1" x14ac:dyDescent="0.3">
      <c r="A8" s="283"/>
      <c r="B8" s="596" t="s">
        <v>192</v>
      </c>
      <c r="C8" s="460"/>
      <c r="D8" s="460"/>
      <c r="E8" s="460"/>
      <c r="F8" s="460"/>
      <c r="G8" s="460"/>
      <c r="H8" s="460"/>
      <c r="I8" s="460"/>
      <c r="J8" s="460"/>
      <c r="K8" s="460"/>
      <c r="L8" s="461"/>
      <c r="M8" s="48">
        <f>SUM(M6:M7)</f>
        <v>0</v>
      </c>
      <c r="N8" s="283"/>
      <c r="O8" s="4"/>
      <c r="Q8" s="3"/>
    </row>
    <row r="9" spans="1:18" ht="15.75" thickBot="1" x14ac:dyDescent="0.3">
      <c r="A9" s="283"/>
      <c r="B9" s="457" t="s">
        <v>173</v>
      </c>
      <c r="C9" s="458"/>
      <c r="D9" s="458"/>
      <c r="E9" s="458"/>
      <c r="F9" s="458"/>
      <c r="G9" s="458"/>
      <c r="H9" s="458"/>
      <c r="I9" s="458"/>
      <c r="J9" s="458"/>
      <c r="K9" s="458"/>
      <c r="L9" s="459"/>
      <c r="M9" s="30">
        <f>IF(M8&gt;=10, 10,M8)</f>
        <v>0</v>
      </c>
      <c r="N9" s="283"/>
      <c r="O9" s="4"/>
      <c r="Q9" s="3"/>
    </row>
    <row r="10" spans="1:18" ht="12.75" customHeight="1" thickBot="1" x14ac:dyDescent="0.25">
      <c r="A10" s="283"/>
      <c r="B10" s="31"/>
      <c r="C10" s="31"/>
      <c r="D10" s="31"/>
      <c r="E10" s="31"/>
      <c r="F10" s="31"/>
      <c r="G10" s="31"/>
      <c r="H10" s="31"/>
      <c r="I10" s="31"/>
      <c r="J10" s="31"/>
      <c r="K10" s="31"/>
      <c r="L10" s="31"/>
      <c r="M10" s="31"/>
      <c r="N10" s="15"/>
      <c r="O10" s="4"/>
      <c r="Q10" s="3"/>
    </row>
    <row r="11" spans="1:18" ht="21" customHeight="1" thickBot="1" x14ac:dyDescent="0.25">
      <c r="A11" s="283"/>
      <c r="B11" s="580" t="s">
        <v>174</v>
      </c>
      <c r="C11" s="581"/>
      <c r="D11" s="581"/>
      <c r="E11" s="581"/>
      <c r="F11" s="581"/>
      <c r="G11" s="581"/>
      <c r="H11" s="581"/>
      <c r="I11" s="581"/>
      <c r="J11" s="581"/>
      <c r="K11" s="581"/>
      <c r="L11" s="581"/>
      <c r="M11" s="582"/>
      <c r="N11" s="283"/>
      <c r="O11" s="4"/>
      <c r="Q11" s="3"/>
    </row>
    <row r="12" spans="1:18" ht="10.5" customHeight="1" x14ac:dyDescent="0.2">
      <c r="A12" s="283"/>
      <c r="B12" s="583" t="s">
        <v>58</v>
      </c>
      <c r="C12" s="583" t="s">
        <v>2</v>
      </c>
      <c r="D12" s="585" t="s">
        <v>60</v>
      </c>
      <c r="E12" s="586"/>
      <c r="F12" s="583" t="s">
        <v>216</v>
      </c>
      <c r="G12" s="583" t="s">
        <v>217</v>
      </c>
      <c r="H12" s="583" t="s">
        <v>218</v>
      </c>
      <c r="I12" s="583" t="s">
        <v>219</v>
      </c>
      <c r="J12" s="583" t="s">
        <v>220</v>
      </c>
      <c r="K12" s="583" t="s">
        <v>221</v>
      </c>
      <c r="L12" s="583" t="s">
        <v>222</v>
      </c>
      <c r="M12" s="583" t="s">
        <v>214</v>
      </c>
      <c r="N12" s="20"/>
      <c r="O12" s="4"/>
      <c r="Q12" s="3"/>
    </row>
    <row r="13" spans="1:18" ht="13.5" thickBot="1" x14ac:dyDescent="0.25">
      <c r="A13" s="283"/>
      <c r="B13" s="584"/>
      <c r="C13" s="584"/>
      <c r="D13" s="587"/>
      <c r="E13" s="588"/>
      <c r="F13" s="584"/>
      <c r="G13" s="584"/>
      <c r="H13" s="584"/>
      <c r="I13" s="584"/>
      <c r="J13" s="584"/>
      <c r="K13" s="584"/>
      <c r="L13" s="584"/>
      <c r="M13" s="584"/>
      <c r="N13" s="20"/>
      <c r="O13" s="4"/>
      <c r="Q13" s="3"/>
    </row>
    <row r="14" spans="1:18" ht="153.75" customHeight="1" thickBot="1" x14ac:dyDescent="0.25">
      <c r="A14" s="283"/>
      <c r="B14" s="584"/>
      <c r="C14" s="584"/>
      <c r="D14" s="287" t="s">
        <v>184</v>
      </c>
      <c r="E14" s="287" t="s">
        <v>215</v>
      </c>
      <c r="F14" s="584"/>
      <c r="G14" s="584"/>
      <c r="H14" s="584"/>
      <c r="I14" s="584"/>
      <c r="J14" s="584"/>
      <c r="K14" s="584"/>
      <c r="L14" s="584"/>
      <c r="M14" s="584"/>
      <c r="N14" s="283"/>
      <c r="O14" s="4"/>
      <c r="Q14" s="3"/>
      <c r="R14" s="181"/>
    </row>
    <row r="15" spans="1:18" ht="30" customHeight="1" x14ac:dyDescent="0.25">
      <c r="A15" s="283"/>
      <c r="B15" s="571" t="s">
        <v>79</v>
      </c>
      <c r="C15" s="202" t="s">
        <v>127</v>
      </c>
      <c r="D15" s="32"/>
      <c r="E15" s="32"/>
      <c r="F15" s="195" t="str">
        <f>IF(D15&gt;=10, ROUND((E15/D15)*100,3),"")</f>
        <v/>
      </c>
      <c r="G15" s="36"/>
      <c r="H15" s="44">
        <f>IF(AND(G15&gt;0, D15&gt;=10), ROUND((G15/D15)*100, 3), 0)</f>
        <v>0</v>
      </c>
      <c r="I15" s="44">
        <f>IF(AND(H15&gt;0,G15&gt;=H15),G15,H15)</f>
        <v>0</v>
      </c>
      <c r="J15" s="44">
        <f>IF(E15&gt;0, E15-G15, 0)</f>
        <v>0</v>
      </c>
      <c r="K15" s="44">
        <f>IF(AND(J15&gt;0, D15&gt;=10), ROUND((J15/D15)*100, 3), 0)</f>
        <v>0</v>
      </c>
      <c r="L15" s="44">
        <f>IF(AND(K15&gt;0,J15&gt;=K15),J15,K15)</f>
        <v>0</v>
      </c>
      <c r="M15" s="49">
        <f>IF(AND(D15&gt;=10,F15&gt;50), ROUND(I15*0.05 + L15*0.1,3),0)</f>
        <v>0</v>
      </c>
      <c r="N15" s="20"/>
      <c r="O15" s="4"/>
      <c r="Q15" s="3"/>
      <c r="R15" s="182"/>
    </row>
    <row r="16" spans="1:18" ht="42.6" customHeight="1" x14ac:dyDescent="0.25">
      <c r="A16" s="283"/>
      <c r="B16" s="572"/>
      <c r="C16" s="203" t="s">
        <v>128</v>
      </c>
      <c r="D16" s="205"/>
      <c r="E16" s="205"/>
      <c r="F16" s="200" t="str">
        <f>IF(D16&gt;=10, ROUND((E16/D16)*100,3),"")</f>
        <v/>
      </c>
      <c r="G16" s="206"/>
      <c r="H16" s="198">
        <f>IF(AND(G16&gt;0, D16&gt;=10), ROUND((G16/D16)*100, 3), 0)</f>
        <v>0</v>
      </c>
      <c r="I16" s="198">
        <f>IF(AND(H16&gt;0,G16&gt;=H16),G16,H16)</f>
        <v>0</v>
      </c>
      <c r="J16" s="198">
        <f>IF(E16&gt;0, E16-G16, 0)</f>
        <v>0</v>
      </c>
      <c r="K16" s="198">
        <f>IF(AND(J16&gt;0, D16&gt;=10), ROUND((J16/D16)*100, 3), 0)</f>
        <v>0</v>
      </c>
      <c r="L16" s="198">
        <f>IF(AND(K16&gt;0,J16&gt;=K16),J16,K16)</f>
        <v>0</v>
      </c>
      <c r="M16" s="199">
        <f>IF(AND(D16&gt;=10,F16&gt;50), ROUND(I16*0.05 + L16*0.1,3),0)</f>
        <v>0</v>
      </c>
      <c r="N16" s="20"/>
      <c r="O16" s="4"/>
      <c r="Q16" s="3"/>
      <c r="R16" s="182"/>
    </row>
    <row r="17" spans="1:18" ht="33" customHeight="1" x14ac:dyDescent="0.25">
      <c r="A17" s="283"/>
      <c r="B17" s="572"/>
      <c r="C17" s="203" t="s">
        <v>125</v>
      </c>
      <c r="D17" s="205"/>
      <c r="E17" s="205"/>
      <c r="F17" s="200" t="str">
        <f>IF(D17&gt;=10, ROUND((E17/D17)*100,3),"")</f>
        <v/>
      </c>
      <c r="G17" s="206"/>
      <c r="H17" s="198">
        <f>IF(AND(G17&gt;0, D17&gt;=10), ROUND((G17/D17)*100, 3), 0)</f>
        <v>0</v>
      </c>
      <c r="I17" s="198">
        <f>IF(AND(H17&gt;0,G17&gt;=H17),G17,H17)</f>
        <v>0</v>
      </c>
      <c r="J17" s="198">
        <f>IF(E17&gt;0, E17-G17, 0)</f>
        <v>0</v>
      </c>
      <c r="K17" s="198">
        <f>IF(AND(J17&gt;0, D17&gt;=10), ROUND((J17/D17)*100, 3), 0)</f>
        <v>0</v>
      </c>
      <c r="L17" s="198">
        <f>IF(AND(K17&gt;0,J17&gt;=K17),J17,K17)</f>
        <v>0</v>
      </c>
      <c r="M17" s="199">
        <f>IF(AND(D17&gt;=10,F17&gt;50), ROUND(I17*0.05 + L17*0.1,3),0)</f>
        <v>0</v>
      </c>
      <c r="N17" s="20"/>
      <c r="O17" s="4"/>
      <c r="Q17" s="3"/>
      <c r="R17" s="182"/>
    </row>
    <row r="18" spans="1:18" ht="26.25" thickBot="1" x14ac:dyDescent="0.3">
      <c r="A18" s="283"/>
      <c r="B18" s="573"/>
      <c r="C18" s="204" t="s">
        <v>126</v>
      </c>
      <c r="D18" s="33"/>
      <c r="E18" s="33"/>
      <c r="F18" s="196" t="str">
        <f>IF(D18&gt;=10, ROUND((E18/D18)*100,3),"")</f>
        <v/>
      </c>
      <c r="G18" s="50"/>
      <c r="H18" s="45">
        <f>IF(AND(G18&gt;0, D18&gt;=10), ROUND((G18/D18)*100, 3), 0)</f>
        <v>0</v>
      </c>
      <c r="I18" s="45">
        <f>IF(AND(H18&gt;0,G18&gt;=H18),G18,H18)</f>
        <v>0</v>
      </c>
      <c r="J18" s="45">
        <f>IF(E18&gt;0, E18-G18, 0)</f>
        <v>0</v>
      </c>
      <c r="K18" s="45">
        <f>IF(AND(J18&gt;0, D18&gt;=10), ROUND((J18/D18)*100, 3), 0)</f>
        <v>0</v>
      </c>
      <c r="L18" s="45">
        <f>IF(AND(K18&gt;0,J18&gt;=K18),J18,K18)</f>
        <v>0</v>
      </c>
      <c r="M18" s="47">
        <f>IF(AND(D18&gt;=10,F18&gt;50), ROUND(I18*0.05 + L18*0.1,3),0)</f>
        <v>0</v>
      </c>
      <c r="N18" s="20"/>
      <c r="O18" s="4"/>
      <c r="Q18" s="3"/>
    </row>
    <row r="19" spans="1:18" ht="15.75" thickBot="1" x14ac:dyDescent="0.3">
      <c r="A19" s="283"/>
      <c r="B19" s="574" t="s">
        <v>193</v>
      </c>
      <c r="C19" s="575"/>
      <c r="D19" s="575"/>
      <c r="E19" s="575"/>
      <c r="F19" s="575"/>
      <c r="G19" s="575"/>
      <c r="H19" s="575"/>
      <c r="I19" s="575"/>
      <c r="J19" s="575"/>
      <c r="K19" s="575"/>
      <c r="L19" s="576"/>
      <c r="M19" s="48">
        <f>SUM(M15:M18)</f>
        <v>0</v>
      </c>
      <c r="N19" s="283"/>
      <c r="O19" s="4"/>
      <c r="Q19" s="3"/>
    </row>
    <row r="20" spans="1:18" ht="15.75" thickBot="1" x14ac:dyDescent="0.3">
      <c r="A20" s="283"/>
      <c r="B20" s="577" t="s">
        <v>172</v>
      </c>
      <c r="C20" s="578"/>
      <c r="D20" s="578"/>
      <c r="E20" s="578"/>
      <c r="F20" s="578"/>
      <c r="G20" s="578"/>
      <c r="H20" s="578"/>
      <c r="I20" s="578"/>
      <c r="J20" s="578"/>
      <c r="K20" s="578"/>
      <c r="L20" s="579"/>
      <c r="M20" s="30">
        <f>IF(M19&gt;=10, 10,M19)</f>
        <v>0</v>
      </c>
      <c r="N20" s="283"/>
      <c r="O20" s="4"/>
      <c r="Q20" s="3"/>
    </row>
    <row r="21" spans="1:18" ht="12.75" customHeight="1" thickBot="1" x14ac:dyDescent="0.25">
      <c r="A21" s="283"/>
      <c r="B21" s="31"/>
      <c r="C21" s="31"/>
      <c r="D21" s="31"/>
      <c r="E21" s="31"/>
      <c r="F21" s="31"/>
      <c r="G21" s="31"/>
      <c r="H21" s="31"/>
      <c r="I21" s="31"/>
      <c r="J21" s="31"/>
      <c r="K21" s="31"/>
      <c r="L21" s="31"/>
      <c r="M21" s="31"/>
      <c r="N21" s="15"/>
      <c r="O21" s="4"/>
      <c r="Q21" s="3"/>
    </row>
    <row r="22" spans="1:18" ht="22.15" customHeight="1" thickBot="1" x14ac:dyDescent="0.3">
      <c r="A22" s="283"/>
      <c r="B22" s="457" t="s">
        <v>194</v>
      </c>
      <c r="C22" s="458"/>
      <c r="D22" s="458"/>
      <c r="E22" s="458"/>
      <c r="F22" s="458"/>
      <c r="G22" s="458"/>
      <c r="H22" s="458"/>
      <c r="I22" s="458"/>
      <c r="J22" s="458"/>
      <c r="K22" s="458"/>
      <c r="L22" s="459"/>
      <c r="M22" s="65">
        <f>IF(OR(M8&gt;0,M19&gt;0), ROUND((M9+M20),3),0)</f>
        <v>0</v>
      </c>
      <c r="N22" s="283"/>
      <c r="O22" s="4"/>
      <c r="Q22" s="3"/>
      <c r="R22" s="170"/>
    </row>
    <row r="23" spans="1:18" ht="24" customHeight="1" thickBot="1" x14ac:dyDescent="0.25">
      <c r="A23" s="283"/>
      <c r="B23" s="448" t="s">
        <v>171</v>
      </c>
      <c r="C23" s="449"/>
      <c r="D23" s="449"/>
      <c r="E23" s="449"/>
      <c r="F23" s="449"/>
      <c r="G23" s="449"/>
      <c r="H23" s="449"/>
      <c r="I23" s="449"/>
      <c r="J23" s="449"/>
      <c r="K23" s="449"/>
      <c r="L23" s="450"/>
      <c r="M23" s="37">
        <f>IF(M22&gt;=10, 10,M22)</f>
        <v>0</v>
      </c>
      <c r="N23" s="283"/>
      <c r="O23" s="4"/>
      <c r="Q23" s="3"/>
    </row>
    <row r="24" spans="1:18" ht="13.5" thickBot="1" x14ac:dyDescent="0.25">
      <c r="A24" s="283"/>
      <c r="B24" s="15"/>
      <c r="C24" s="15"/>
      <c r="D24" s="15"/>
      <c r="E24" s="15"/>
      <c r="F24" s="15"/>
      <c r="G24" s="15"/>
      <c r="H24" s="15"/>
      <c r="I24" s="15"/>
      <c r="J24" s="15"/>
      <c r="K24" s="15"/>
      <c r="L24" s="15"/>
      <c r="M24" s="15"/>
      <c r="N24" s="15"/>
      <c r="O24" s="4"/>
      <c r="Q24" s="3"/>
    </row>
    <row r="25" spans="1:18" s="230" customFormat="1" ht="16.899999999999999" customHeight="1" thickBot="1" x14ac:dyDescent="0.25">
      <c r="A25" s="590" t="s">
        <v>195</v>
      </c>
      <c r="B25" s="591"/>
      <c r="C25" s="591"/>
      <c r="D25" s="591"/>
      <c r="E25" s="591"/>
      <c r="F25" s="591"/>
      <c r="G25" s="591"/>
      <c r="H25" s="591"/>
      <c r="I25" s="591"/>
      <c r="J25" s="591"/>
      <c r="K25" s="591"/>
      <c r="L25" s="591"/>
      <c r="M25" s="591"/>
      <c r="N25" s="592"/>
    </row>
    <row r="26" spans="1:18" s="230" customFormat="1" ht="16.899999999999999" customHeight="1" x14ac:dyDescent="0.2">
      <c r="A26" s="590" t="s">
        <v>175</v>
      </c>
      <c r="B26" s="591"/>
      <c r="C26" s="591"/>
      <c r="D26" s="591"/>
      <c r="E26" s="591"/>
      <c r="F26" s="591"/>
      <c r="G26" s="591"/>
      <c r="H26" s="591"/>
      <c r="I26" s="591"/>
      <c r="J26" s="591"/>
      <c r="K26" s="591"/>
      <c r="L26" s="591"/>
      <c r="M26" s="591"/>
      <c r="N26" s="592"/>
    </row>
    <row r="27" spans="1:18" s="230" customFormat="1" ht="17.649999999999999" customHeight="1" thickBot="1" x14ac:dyDescent="0.3">
      <c r="A27" s="430" t="s">
        <v>196</v>
      </c>
      <c r="B27" s="431"/>
      <c r="C27" s="432"/>
      <c r="D27" s="432"/>
      <c r="E27" s="432"/>
      <c r="F27" s="432"/>
      <c r="G27" s="432"/>
      <c r="H27" s="432"/>
      <c r="I27" s="432"/>
      <c r="J27" s="432"/>
      <c r="K27" s="432"/>
      <c r="L27" s="432"/>
      <c r="M27" s="432"/>
      <c r="N27" s="433"/>
    </row>
    <row r="28" spans="1:18" x14ac:dyDescent="0.2">
      <c r="B28" s="171"/>
    </row>
  </sheetData>
  <sheetProtection password="CCF6" sheet="1" objects="1" scenarios="1"/>
  <mergeCells count="36">
    <mergeCell ref="A26:N26"/>
    <mergeCell ref="B23:L23"/>
    <mergeCell ref="B22:L22"/>
    <mergeCell ref="A25:N25"/>
    <mergeCell ref="N3:N5"/>
    <mergeCell ref="B6:B7"/>
    <mergeCell ref="B8:L8"/>
    <mergeCell ref="B9:L9"/>
    <mergeCell ref="D3:E4"/>
    <mergeCell ref="F3:F5"/>
    <mergeCell ref="K3:K5"/>
    <mergeCell ref="L3:L5"/>
    <mergeCell ref="M3:M5"/>
    <mergeCell ref="G3:G5"/>
    <mergeCell ref="H3:H5"/>
    <mergeCell ref="J3:J5"/>
    <mergeCell ref="I3:I5"/>
    <mergeCell ref="B1:M1"/>
    <mergeCell ref="B2:M2"/>
    <mergeCell ref="B3:B5"/>
    <mergeCell ref="C3:C5"/>
    <mergeCell ref="B15:B18"/>
    <mergeCell ref="B19:L19"/>
    <mergeCell ref="B20:L20"/>
    <mergeCell ref="B11:M11"/>
    <mergeCell ref="B12:B14"/>
    <mergeCell ref="C12:C14"/>
    <mergeCell ref="D12:E13"/>
    <mergeCell ref="F12:F14"/>
    <mergeCell ref="G12:G14"/>
    <mergeCell ref="H12:H14"/>
    <mergeCell ref="I12:I14"/>
    <mergeCell ref="J12:J14"/>
    <mergeCell ref="K12:K14"/>
    <mergeCell ref="L12:L14"/>
    <mergeCell ref="M12:M14"/>
  </mergeCells>
  <pageMargins left="0.7" right="0.7" top="0.75" bottom="0.75" header="0.3" footer="0.3"/>
  <pageSetup scale="60" orientation="landscape"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tabSelected="1" zoomScale="80" zoomScaleNormal="80" workbookViewId="0">
      <selection activeCell="B21" sqref="B21"/>
    </sheetView>
  </sheetViews>
  <sheetFormatPr defaultColWidth="9.140625" defaultRowHeight="12.75" x14ac:dyDescent="0.2"/>
  <cols>
    <col min="1" max="1" width="11.28515625" style="230" customWidth="1"/>
    <col min="2" max="2" width="61.42578125" style="230" customWidth="1"/>
    <col min="3" max="3" width="12.42578125" style="230" customWidth="1"/>
    <col min="4" max="4" width="5.7109375" style="187" customWidth="1"/>
    <col min="5" max="5" width="0.140625" style="187" customWidth="1"/>
    <col min="6" max="6" width="5.42578125" style="187" customWidth="1"/>
    <col min="7" max="11" width="9.140625" style="230" customWidth="1"/>
    <col min="12" max="16384" width="9.140625" style="230"/>
  </cols>
  <sheetData>
    <row r="1" spans="1:12" ht="23.25" customHeight="1" x14ac:dyDescent="0.2">
      <c r="A1" s="183"/>
      <c r="B1" s="602" t="s">
        <v>223</v>
      </c>
      <c r="C1" s="603"/>
      <c r="D1" s="371"/>
      <c r="E1" s="371"/>
      <c r="F1" s="372"/>
    </row>
    <row r="2" spans="1:12" ht="27.75" customHeight="1" x14ac:dyDescent="0.25">
      <c r="A2" s="168"/>
      <c r="B2" s="357" t="s">
        <v>185</v>
      </c>
      <c r="C2" s="358">
        <f>IF(DropoutCreditAccIndex!L4&gt;=10,ROUND(DropoutCreditAccIndex!M5*0.05,3),0)</f>
        <v>0</v>
      </c>
      <c r="D2" s="373"/>
      <c r="E2" s="374"/>
      <c r="F2" s="375"/>
    </row>
    <row r="3" spans="1:12" ht="24.75" customHeight="1" x14ac:dyDescent="0.25">
      <c r="A3" s="168"/>
      <c r="B3" s="357" t="s">
        <v>27</v>
      </c>
      <c r="C3" s="358">
        <f>IF(DropoutCreditAccIndex!L4&gt;=10,D3,D4)</f>
        <v>0</v>
      </c>
      <c r="D3" s="376">
        <f>ROUND('K8 Social Studies AI'!C10*0.95,3)</f>
        <v>0</v>
      </c>
      <c r="E3" s="374"/>
      <c r="F3" s="375"/>
    </row>
    <row r="4" spans="1:12" ht="29.25" customHeight="1" x14ac:dyDescent="0.25">
      <c r="A4" s="168"/>
      <c r="B4" s="359" t="s">
        <v>224</v>
      </c>
      <c r="C4" s="360">
        <f>ROUND(SUM(C2:C3),1)</f>
        <v>0</v>
      </c>
      <c r="D4" s="377">
        <f>'K8 Social Studies AI'!C10</f>
        <v>0</v>
      </c>
      <c r="E4" s="378"/>
      <c r="F4" s="375"/>
    </row>
    <row r="5" spans="1:12" ht="11.25" customHeight="1" x14ac:dyDescent="0.25">
      <c r="A5" s="168"/>
      <c r="B5" s="76"/>
      <c r="C5" s="78"/>
      <c r="D5" s="379"/>
      <c r="E5" s="378"/>
      <c r="F5" s="375"/>
    </row>
    <row r="6" spans="1:12" ht="30" customHeight="1" x14ac:dyDescent="0.25">
      <c r="A6" s="168"/>
      <c r="B6" s="357" t="s">
        <v>186</v>
      </c>
      <c r="C6" s="358">
        <f>C19</f>
        <v>0</v>
      </c>
      <c r="D6" s="380"/>
      <c r="E6" s="378"/>
      <c r="F6" s="375"/>
    </row>
    <row r="7" spans="1:12" ht="25.9" customHeight="1" x14ac:dyDescent="0.25">
      <c r="A7" s="168"/>
      <c r="B7" s="357" t="s">
        <v>187</v>
      </c>
      <c r="C7" s="358">
        <f>D19</f>
        <v>0</v>
      </c>
      <c r="D7" s="380"/>
      <c r="E7" s="378"/>
      <c r="F7" s="375"/>
    </row>
    <row r="8" spans="1:12" ht="25.9" customHeight="1" x14ac:dyDescent="0.25">
      <c r="A8" s="168"/>
      <c r="B8" s="357" t="s">
        <v>64</v>
      </c>
      <c r="C8" s="358">
        <f>E19</f>
        <v>0</v>
      </c>
      <c r="D8" s="381"/>
      <c r="E8" s="378"/>
      <c r="F8" s="375"/>
    </row>
    <row r="9" spans="1:12" ht="28.15" customHeight="1" thickBot="1" x14ac:dyDescent="0.3">
      <c r="A9" s="168"/>
      <c r="B9" s="357" t="s">
        <v>225</v>
      </c>
      <c r="C9" s="362">
        <f>F19</f>
        <v>0</v>
      </c>
      <c r="D9" s="382"/>
      <c r="E9" s="378"/>
      <c r="F9" s="375"/>
    </row>
    <row r="10" spans="1:12" ht="29.25" customHeight="1" thickBot="1" x14ac:dyDescent="0.3">
      <c r="A10" s="361"/>
      <c r="B10" s="359" t="s">
        <v>61</v>
      </c>
      <c r="C10" s="360">
        <f>IF('K8 Social Studies AI'!F9&gt;0,D10, 0)</f>
        <v>0</v>
      </c>
      <c r="D10" s="383">
        <f>ROUND(SUM(C6:C9),1)</f>
        <v>0</v>
      </c>
      <c r="E10" s="384"/>
      <c r="F10" s="375"/>
    </row>
    <row r="11" spans="1:12" s="231" customFormat="1" ht="18" customHeight="1" thickBot="1" x14ac:dyDescent="0.25">
      <c r="A11" s="388"/>
      <c r="B11" s="389"/>
      <c r="C11" s="389"/>
      <c r="D11" s="385"/>
      <c r="E11" s="386"/>
      <c r="F11" s="387"/>
    </row>
    <row r="12" spans="1:12" s="231" customFormat="1" ht="13.5" hidden="1" thickBot="1" x14ac:dyDescent="0.25">
      <c r="A12" s="302" t="s">
        <v>65</v>
      </c>
      <c r="B12" s="303" t="s">
        <v>66</v>
      </c>
      <c r="C12" s="304" t="s">
        <v>77</v>
      </c>
      <c r="D12" s="405" t="s">
        <v>75</v>
      </c>
      <c r="E12" s="406" t="s">
        <v>74</v>
      </c>
      <c r="F12" s="407" t="s">
        <v>73</v>
      </c>
      <c r="L12" s="184"/>
    </row>
    <row r="13" spans="1:12" s="231" customFormat="1" hidden="1" x14ac:dyDescent="0.2">
      <c r="A13" s="302">
        <v>1</v>
      </c>
      <c r="B13" s="305" t="s">
        <v>67</v>
      </c>
      <c r="C13" s="301">
        <f>IF(AND(ACT!D23&gt;0, 'K8 Social Studies AI'!H9&gt;0,Grad_Indices!D23&gt;=10), ROUND(Grad_Indices!E24*0.25,3),0)</f>
        <v>0</v>
      </c>
      <c r="D13" s="408">
        <f>IF(AND(ACT!D23&gt;0, 'K8 Social Studies AI'!H9&gt;0,Grad_Indices!D23&gt;=10), ROUND(Grad_Indices!E27*0.25,3),0)</f>
        <v>0</v>
      </c>
      <c r="E13" s="409">
        <f>IF(AND(ACT!D23&gt;0, 'K8 Social Studies AI'!H9&gt;0,Grad_Indices!D23&gt;=10), ROUND(ACT!E24*0.25, 3), 0)</f>
        <v>0</v>
      </c>
      <c r="F13" s="410">
        <f>IF(AND(ACT!D23&gt;0, 'K8 Social Studies AI'!H9&gt;0,Grad_Indices!D23&gt;=10), ROUND('K8 Social Studies AI'!G10*0.25, 3), 0)</f>
        <v>0</v>
      </c>
    </row>
    <row r="14" spans="1:12" s="231" customFormat="1" hidden="1" x14ac:dyDescent="0.2">
      <c r="A14" s="302">
        <v>2</v>
      </c>
      <c r="B14" s="305" t="s">
        <v>76</v>
      </c>
      <c r="C14" s="301">
        <f>IF(AND(ACT!D23=0, 'K8 Social Studies AI'!H9&gt;0,Grad_Indices!D23&gt;=10), ROUND(Grad_Indices!E24*0.25,3), 0)</f>
        <v>0</v>
      </c>
      <c r="D14" s="408">
        <f>IF(AND(ACT!D23=0, 'K8 Social Studies AI'!H9&gt;0,Grad_Indices!D23&gt;=10), ROUND(Grad_Indices!E27*0.25,3), 0)</f>
        <v>0</v>
      </c>
      <c r="E14" s="411">
        <v>0</v>
      </c>
      <c r="F14" s="410">
        <f>IF(AND(ACT!D23=0, 'K8 Social Studies AI'!H9&gt;0,Grad_Indices!D23&gt;=10), ROUND('K8 Social Studies AI'!G10*0.5,3), 0)</f>
        <v>0</v>
      </c>
    </row>
    <row r="15" spans="1:12" s="231" customFormat="1" hidden="1" x14ac:dyDescent="0.2">
      <c r="A15" s="302">
        <v>3</v>
      </c>
      <c r="B15" s="305" t="s">
        <v>68</v>
      </c>
      <c r="C15" s="301">
        <f>IF(AND(ACT!D23&gt;0, 'K8 Social Studies AI'!H9=0,Grad_Indices!D23&gt;=10), ROUND(Grad_Indices!E24*0.25,3),0)</f>
        <v>0</v>
      </c>
      <c r="D15" s="408">
        <f>IF(AND(ACT!D23&gt;0, 'K8 Social Studies AI'!H9=0,Grad_Indices!D23&gt;=10), ROUND(Grad_Indices!E27*0.25,3), 0)</f>
        <v>0</v>
      </c>
      <c r="E15" s="411">
        <f>IF(AND(ACT!D23&gt;0, 'K8 Social Studies AI'!H9=0,Grad_Indices!D23&gt;=10), ROUND(ACT!E24*0.5, 3), 0)</f>
        <v>0</v>
      </c>
      <c r="F15" s="410">
        <v>0</v>
      </c>
    </row>
    <row r="16" spans="1:12" s="231" customFormat="1" hidden="1" x14ac:dyDescent="0.2">
      <c r="A16" s="302">
        <v>4</v>
      </c>
      <c r="B16" s="305" t="s">
        <v>69</v>
      </c>
      <c r="C16" s="301">
        <v>0</v>
      </c>
      <c r="D16" s="408">
        <v>0</v>
      </c>
      <c r="E16" s="411">
        <f>IF(AND(ACT!D23&gt;0, 'K8 Social Studies AI'!H9&gt;0, Grad_Indices!D23&lt;10), ROUND(ACT!E24*0.5, 3), 0)</f>
        <v>0</v>
      </c>
      <c r="F16" s="410">
        <f>IF(AND(ACT!D23&gt;0, 'K8 Social Studies AI'!H9&gt;0, Grad_Indices!D23&lt;10), ROUND('K8 Social Studies AI'!G10*0.5, 3), 0)</f>
        <v>0</v>
      </c>
    </row>
    <row r="17" spans="1:6" s="231" customFormat="1" hidden="1" x14ac:dyDescent="0.2">
      <c r="A17" s="302">
        <v>5</v>
      </c>
      <c r="B17" s="305" t="s">
        <v>70</v>
      </c>
      <c r="C17" s="301">
        <v>0</v>
      </c>
      <c r="D17" s="408">
        <v>0</v>
      </c>
      <c r="E17" s="411">
        <f>IF(AND(ACT!D23&gt;0, 'K8 Social Studies AI'!H9=0, Grad_Indices!D23&lt;10), ACT!E24, 0)</f>
        <v>0</v>
      </c>
      <c r="F17" s="410">
        <v>0</v>
      </c>
    </row>
    <row r="18" spans="1:6" s="231" customFormat="1" hidden="1" x14ac:dyDescent="0.2">
      <c r="A18" s="302">
        <v>6</v>
      </c>
      <c r="B18" s="305" t="s">
        <v>71</v>
      </c>
      <c r="C18" s="301">
        <v>0</v>
      </c>
      <c r="D18" s="408">
        <v>0</v>
      </c>
      <c r="E18" s="411">
        <v>0</v>
      </c>
      <c r="F18" s="410">
        <f>IF(AND(ACT!D23=0, 'K8 Social Studies AI'!H9&gt;0, Grad_Indices!D23&lt;10), 'K8 Social Studies AI'!G10, 0)</f>
        <v>0</v>
      </c>
    </row>
    <row r="19" spans="1:6" s="231" customFormat="1" hidden="1" x14ac:dyDescent="0.2">
      <c r="A19" s="306"/>
      <c r="B19" s="304" t="s">
        <v>16</v>
      </c>
      <c r="C19" s="301">
        <f>SUM(C13:C18)</f>
        <v>0</v>
      </c>
      <c r="D19" s="408">
        <f>SUM(D13:D18)</f>
        <v>0</v>
      </c>
      <c r="E19" s="411">
        <f>SUM(E13:E18)</f>
        <v>0</v>
      </c>
      <c r="F19" s="410">
        <f>SUM(F13:F18)</f>
        <v>0</v>
      </c>
    </row>
    <row r="20" spans="1:6" s="231" customFormat="1" hidden="1" x14ac:dyDescent="0.2">
      <c r="A20" s="307"/>
      <c r="B20" s="5"/>
      <c r="C20" s="5"/>
      <c r="D20" s="18"/>
      <c r="E20" s="18"/>
      <c r="F20" s="412"/>
    </row>
    <row r="21" spans="1:6" s="231" customFormat="1" hidden="1" x14ac:dyDescent="0.2">
      <c r="A21" s="307"/>
      <c r="B21" s="5"/>
      <c r="C21" s="5"/>
      <c r="D21" s="18"/>
      <c r="E21" s="18"/>
      <c r="F21" s="375"/>
    </row>
    <row r="22" spans="1:6" s="231" customFormat="1" hidden="1" x14ac:dyDescent="0.2">
      <c r="A22" s="307"/>
      <c r="B22" s="5"/>
      <c r="C22" s="5"/>
      <c r="D22" s="18"/>
      <c r="E22" s="18"/>
      <c r="F22" s="375"/>
    </row>
    <row r="23" spans="1:6" ht="13.5" thickBot="1" x14ac:dyDescent="0.25">
      <c r="A23" s="185"/>
      <c r="B23" s="186"/>
      <c r="C23" s="186"/>
      <c r="D23" s="186"/>
      <c r="E23" s="186"/>
      <c r="F23" s="390"/>
    </row>
  </sheetData>
  <sheetProtection password="CCF6" sheet="1" objects="1" scenarios="1"/>
  <mergeCells count="1">
    <mergeCell ref="B1:C1"/>
  </mergeCells>
  <pageMargins left="0.75" right="0.75" top="1" bottom="1" header="0.5" footer="0.5"/>
  <pageSetup orientation="landscape" r:id="rId1"/>
  <headerFooter alignWithMargins="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
  <sheetViews>
    <sheetView tabSelected="1" zoomScale="80" zoomScaleNormal="80" workbookViewId="0">
      <selection activeCell="B21" sqref="B21"/>
    </sheetView>
  </sheetViews>
  <sheetFormatPr defaultColWidth="8.7109375" defaultRowHeight="12.75" x14ac:dyDescent="0.2"/>
  <cols>
    <col min="1" max="1" width="3.42578125" style="230" customWidth="1"/>
    <col min="2" max="2" width="36.7109375" style="230" customWidth="1"/>
    <col min="3" max="3" width="28.7109375" style="230" customWidth="1"/>
    <col min="4" max="4" width="33.140625" style="230" customWidth="1"/>
    <col min="5" max="5" width="23.140625" style="230" customWidth="1"/>
    <col min="6" max="6" width="3.7109375" style="230" customWidth="1"/>
    <col min="7" max="16384" width="8.7109375" style="230"/>
  </cols>
  <sheetData>
    <row r="1" spans="1:7" ht="23.25" customHeight="1" thickBot="1" x14ac:dyDescent="0.25">
      <c r="A1" s="147"/>
      <c r="B1" s="607" t="s">
        <v>119</v>
      </c>
      <c r="C1" s="608"/>
      <c r="D1" s="608"/>
      <c r="E1" s="609"/>
      <c r="F1" s="145"/>
    </row>
    <row r="2" spans="1:7" ht="23.25" customHeight="1" thickBot="1" x14ac:dyDescent="0.25">
      <c r="A2" s="138"/>
      <c r="B2" s="610" t="s">
        <v>19</v>
      </c>
      <c r="C2" s="148" t="s">
        <v>12</v>
      </c>
      <c r="D2" s="466" t="s">
        <v>28</v>
      </c>
      <c r="E2" s="612"/>
      <c r="F2" s="138"/>
    </row>
    <row r="3" spans="1:7" ht="28.9" customHeight="1" thickBot="1" x14ac:dyDescent="0.25">
      <c r="A3" s="138"/>
      <c r="B3" s="611"/>
      <c r="C3" s="280" t="s">
        <v>226</v>
      </c>
      <c r="D3" s="280" t="s">
        <v>117</v>
      </c>
      <c r="E3" s="141" t="s">
        <v>118</v>
      </c>
      <c r="F3" s="138"/>
    </row>
    <row r="4" spans="1:7" ht="28.9" customHeight="1" thickBot="1" x14ac:dyDescent="0.25">
      <c r="A4" s="138"/>
      <c r="B4" s="282" t="s">
        <v>227</v>
      </c>
      <c r="C4" s="38"/>
      <c r="D4" s="38"/>
      <c r="E4" s="142">
        <f>Grad_Indices!D23</f>
        <v>0</v>
      </c>
      <c r="F4" s="138"/>
    </row>
    <row r="5" spans="1:7" ht="28.9" customHeight="1" x14ac:dyDescent="0.2">
      <c r="A5" s="138"/>
      <c r="B5" s="223"/>
      <c r="C5" s="613" t="s">
        <v>90</v>
      </c>
      <c r="D5" s="613"/>
      <c r="E5" s="223"/>
      <c r="F5" s="138"/>
    </row>
    <row r="6" spans="1:7" ht="19.5" customHeight="1" x14ac:dyDescent="0.25">
      <c r="A6" s="138"/>
      <c r="B6" s="134" t="s">
        <v>12</v>
      </c>
      <c r="C6" s="604" t="str">
        <f>IF(C4&gt;0,ProgressPoints!M9,"")</f>
        <v/>
      </c>
      <c r="D6" s="604"/>
      <c r="E6" s="605"/>
      <c r="F6" s="138"/>
    </row>
    <row r="7" spans="1:7" s="231" customFormat="1" ht="19.5" hidden="1" customHeight="1" x14ac:dyDescent="0.25">
      <c r="A7" s="139"/>
      <c r="B7" s="134" t="s">
        <v>28</v>
      </c>
      <c r="C7" s="604" t="str">
        <f>IF(D4&gt;0,ProgressPoints!#REF!,"")</f>
        <v/>
      </c>
      <c r="D7" s="604"/>
      <c r="E7" s="605"/>
      <c r="F7" s="139"/>
    </row>
    <row r="8" spans="1:7" s="231" customFormat="1" ht="19.5" customHeight="1" x14ac:dyDescent="0.25">
      <c r="A8" s="139"/>
      <c r="B8" s="134" t="s">
        <v>89</v>
      </c>
      <c r="C8" s="604" t="str">
        <f>IF(AND(C4&gt;0,D4&gt;0),ProgressPoints!M23,"")</f>
        <v/>
      </c>
      <c r="D8" s="604"/>
      <c r="E8" s="605"/>
      <c r="F8" s="139"/>
    </row>
    <row r="9" spans="1:7" s="231" customFormat="1" ht="18" customHeight="1" thickBot="1" x14ac:dyDescent="0.25">
      <c r="A9" s="139"/>
      <c r="B9" s="42"/>
      <c r="C9" s="42"/>
      <c r="D9" s="42"/>
      <c r="E9" s="42"/>
      <c r="F9" s="139"/>
    </row>
    <row r="10" spans="1:7" ht="28.9" customHeight="1" x14ac:dyDescent="0.2">
      <c r="A10" s="138"/>
      <c r="B10" s="135" t="s">
        <v>228</v>
      </c>
      <c r="C10" s="39" t="str">
        <f>IF(AND(C4&gt;0,D4=0,E4=0,ProgressPoints!M9=0), 'SPS_K-8_HS'!C4, " ")</f>
        <v xml:space="preserve"> </v>
      </c>
      <c r="D10" s="60" t="s">
        <v>230</v>
      </c>
      <c r="E10" s="143" t="str">
        <f>IF(AND(C4&gt;0,D4=0,E4=0,ProgressPoints!M9&gt;0),ROUND(('SPS_K-8_HS'!C4+ProgressPoints!M9),1)," ")</f>
        <v xml:space="preserve"> </v>
      </c>
      <c r="F10" s="138"/>
    </row>
    <row r="11" spans="1:7" ht="30" customHeight="1" x14ac:dyDescent="0.2">
      <c r="A11" s="138"/>
      <c r="B11" s="136" t="s">
        <v>86</v>
      </c>
      <c r="C11" s="40" t="str">
        <f>IF(AND(C4=0,D4&gt;0,ProgressPoints!M20=0), 'SPS_K-8_HS'!C10, " ")</f>
        <v xml:space="preserve"> </v>
      </c>
      <c r="D11" s="197" t="s">
        <v>87</v>
      </c>
      <c r="E11" s="201" t="str">
        <f>IF(AND(C4=0,D4&gt;0,ProgressPoints!M20&gt;0), ROUND(('SPS_K-8_HS'!C10+ProgressPoints!M20), 1), " ")</f>
        <v xml:space="preserve"> </v>
      </c>
      <c r="F11" s="138"/>
    </row>
    <row r="12" spans="1:7" ht="28.9" customHeight="1" thickBot="1" x14ac:dyDescent="0.25">
      <c r="A12" s="138"/>
      <c r="B12" s="137" t="s">
        <v>229</v>
      </c>
      <c r="C12" s="41" t="str">
        <f>IF(AND(C4&gt;0, D4&gt;0,ProgressPoints!M23=0,E4&gt;=10),B13,C13)</f>
        <v/>
      </c>
      <c r="D12" s="61" t="s">
        <v>231</v>
      </c>
      <c r="E12" s="144" t="str">
        <f>IF(AND(C4&gt;0, D4&gt;0,ProgressPoints!M23&gt;0,E4&gt;=10),D13,E13)</f>
        <v/>
      </c>
      <c r="F12" s="146"/>
    </row>
    <row r="13" spans="1:7" s="187" customFormat="1" ht="18" customHeight="1" thickBot="1" x14ac:dyDescent="0.25">
      <c r="A13" s="140"/>
      <c r="B13" s="19" t="str">
        <f>IF(AND(C4&gt;0, D4&gt;0,ProgressPoints!M23=0,E4&gt;=10), ROUND(('SPS_K-8_HS'!C4*C4+'SPS_K-8_HS'!C10*(D4+E4))/(C4+D4+E4),1), "")</f>
        <v/>
      </c>
      <c r="C13" s="19" t="str">
        <f>IF(AND(C4&gt;0, D4&gt;0,ProgressPoints!M23=0,E4&lt;10), ROUND(('SPS_K-8_HS'!C4*C4+'SPS_K-8_HS'!C10*D4)/(C4+D4),1), "")</f>
        <v/>
      </c>
      <c r="D13" s="19" t="str">
        <f>IF(AND(C4&gt;0, D4&gt;0,ProgressPoints!M23&gt;0,E4&gt;=10), ROUND(('SPS_K-8_HS'!C4*C4+'SPS_K-8_HS'!C10*(D4+E4))/(C4+D4+E4)+ProgressPoints!M23, 1), " ")</f>
        <v xml:space="preserve"> </v>
      </c>
      <c r="E13" s="229" t="str">
        <f>IF(AND(C4&gt;0, D4&gt;0,ProgressPoints!M23&gt;0,E4&lt;10), ROUND(('SPS_K-8_HS'!C4*C4+'SPS_K-8_HS'!C10*D4)/(C4+D4)+ProgressPoints!M23,1), "")</f>
        <v/>
      </c>
      <c r="F13" s="147"/>
      <c r="G13" s="231"/>
    </row>
    <row r="14" spans="1:7" ht="19.149999999999999" customHeight="1" thickBot="1" x14ac:dyDescent="0.25">
      <c r="A14" s="606" t="s">
        <v>91</v>
      </c>
      <c r="B14" s="545"/>
      <c r="C14" s="545"/>
      <c r="D14" s="545"/>
      <c r="E14" s="545"/>
      <c r="F14" s="546"/>
    </row>
    <row r="15" spans="1:7" x14ac:dyDescent="0.2">
      <c r="B15" s="7"/>
    </row>
    <row r="16" spans="1:7" x14ac:dyDescent="0.2">
      <c r="B16" s="188"/>
    </row>
    <row r="17" spans="2:2" x14ac:dyDescent="0.2">
      <c r="B17" s="189"/>
    </row>
    <row r="18" spans="2:2" x14ac:dyDescent="0.2">
      <c r="B18" s="172"/>
    </row>
  </sheetData>
  <sheetProtection password="CCF6" sheet="1" objects="1" scenarios="1"/>
  <mergeCells count="8">
    <mergeCell ref="C8:E8"/>
    <mergeCell ref="A14:F14"/>
    <mergeCell ref="B1:E1"/>
    <mergeCell ref="B2:B3"/>
    <mergeCell ref="D2:E2"/>
    <mergeCell ref="C5:D5"/>
    <mergeCell ref="C6:E6"/>
    <mergeCell ref="C7:E7"/>
  </mergeCells>
  <printOptions horizontalCentered="1"/>
  <pageMargins left="0.5" right="0.5" top="0.5" bottom="0.5" header="0.5" footer="0.5"/>
  <pageSetup orientation="landscape" r:id="rId1"/>
  <headerFooter alignWithMargins="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2"/>
  <sheetViews>
    <sheetView tabSelected="1" zoomScale="80" zoomScaleNormal="80" workbookViewId="0">
      <selection activeCell="B21" sqref="B21"/>
    </sheetView>
  </sheetViews>
  <sheetFormatPr defaultColWidth="9.140625" defaultRowHeight="12.75" x14ac:dyDescent="0.2"/>
  <cols>
    <col min="1" max="1" width="3.85546875" style="230" customWidth="1"/>
    <col min="2" max="2" width="11" style="272" bestFit="1" customWidth="1"/>
    <col min="3" max="3" width="13.28515625" style="272" customWidth="1"/>
    <col min="4" max="4" width="20.140625" style="273" customWidth="1"/>
    <col min="5" max="5" width="18.140625" style="273" customWidth="1"/>
    <col min="6" max="6" width="14.7109375" style="273" customWidth="1"/>
    <col min="7" max="7" width="15.85546875" style="273" customWidth="1"/>
    <col min="8" max="8" width="15.42578125" style="273" bestFit="1" customWidth="1"/>
    <col min="9" max="9" width="11.42578125" style="272" customWidth="1"/>
    <col min="10" max="10" width="3" style="230" customWidth="1"/>
    <col min="11" max="12" width="9.140625" style="230" hidden="1" customWidth="1"/>
    <col min="13" max="13" width="11.85546875" style="230" hidden="1" customWidth="1"/>
    <col min="14" max="14" width="8.85546875" style="230" hidden="1" customWidth="1"/>
    <col min="15" max="24" width="9.140625" style="230" hidden="1" customWidth="1"/>
    <col min="25" max="25" width="11.85546875" style="230" hidden="1" customWidth="1"/>
    <col min="26" max="26" width="8.85546875" style="230" hidden="1" customWidth="1"/>
    <col min="27" max="33" width="9.140625" style="230" hidden="1" customWidth="1"/>
    <col min="34" max="16384" width="9.140625" style="230"/>
  </cols>
  <sheetData>
    <row r="1" spans="1:32" ht="13.5" thickBot="1" x14ac:dyDescent="0.25">
      <c r="A1" s="19"/>
      <c r="B1" s="237"/>
      <c r="C1" s="237"/>
      <c r="D1" s="238"/>
      <c r="E1" s="238"/>
      <c r="F1" s="238"/>
      <c r="G1" s="238"/>
      <c r="H1" s="238"/>
      <c r="I1" s="237"/>
      <c r="J1" s="19"/>
      <c r="L1" s="239"/>
      <c r="M1" s="642" t="s">
        <v>3</v>
      </c>
      <c r="N1" s="643"/>
      <c r="O1" s="632" t="s">
        <v>4</v>
      </c>
      <c r="P1" s="633"/>
      <c r="Q1" s="632" t="s">
        <v>5</v>
      </c>
      <c r="R1" s="633"/>
      <c r="S1" s="632" t="s">
        <v>141</v>
      </c>
      <c r="T1" s="634"/>
      <c r="U1" s="630" t="s">
        <v>150</v>
      </c>
      <c r="V1" s="631"/>
      <c r="W1" s="189"/>
      <c r="X1" s="239"/>
      <c r="Y1" s="642" t="s">
        <v>3</v>
      </c>
      <c r="Z1" s="643"/>
      <c r="AA1" s="632" t="s">
        <v>4</v>
      </c>
      <c r="AB1" s="633"/>
      <c r="AC1" s="632" t="s">
        <v>5</v>
      </c>
      <c r="AD1" s="634"/>
      <c r="AE1" s="630" t="s">
        <v>151</v>
      </c>
      <c r="AF1" s="631"/>
    </row>
    <row r="2" spans="1:32" ht="15.75" customHeight="1" thickBot="1" x14ac:dyDescent="0.25">
      <c r="A2" s="19"/>
      <c r="B2" s="637" t="s">
        <v>176</v>
      </c>
      <c r="C2" s="637"/>
      <c r="D2" s="637"/>
      <c r="E2" s="637"/>
      <c r="F2" s="637"/>
      <c r="G2" s="637"/>
      <c r="H2" s="637"/>
      <c r="I2" s="637"/>
      <c r="J2" s="19"/>
      <c r="L2" s="240"/>
      <c r="M2" s="451" t="s">
        <v>10</v>
      </c>
      <c r="N2" s="635" t="s">
        <v>8</v>
      </c>
      <c r="O2" s="635" t="s">
        <v>10</v>
      </c>
      <c r="P2" s="451" t="s">
        <v>8</v>
      </c>
      <c r="Q2" s="451" t="s">
        <v>10</v>
      </c>
      <c r="R2" s="451" t="s">
        <v>8</v>
      </c>
      <c r="S2" s="451" t="s">
        <v>10</v>
      </c>
      <c r="T2" s="627" t="s">
        <v>8</v>
      </c>
      <c r="U2" s="241"/>
      <c r="V2" s="241"/>
      <c r="X2" s="240"/>
      <c r="Y2" s="451" t="s">
        <v>10</v>
      </c>
      <c r="Z2" s="635" t="s">
        <v>8</v>
      </c>
      <c r="AA2" s="635" t="s">
        <v>10</v>
      </c>
      <c r="AB2" s="451" t="s">
        <v>8</v>
      </c>
      <c r="AC2" s="451" t="s">
        <v>10</v>
      </c>
      <c r="AD2" s="627" t="s">
        <v>8</v>
      </c>
      <c r="AE2" s="241"/>
      <c r="AF2" s="241"/>
    </row>
    <row r="3" spans="1:32" s="246" customFormat="1" ht="45" x14ac:dyDescent="0.2">
      <c r="A3" s="21"/>
      <c r="B3" s="242"/>
      <c r="C3" s="243" t="s">
        <v>1</v>
      </c>
      <c r="D3" s="244" t="s">
        <v>181</v>
      </c>
      <c r="E3" s="244" t="s">
        <v>236</v>
      </c>
      <c r="F3" s="244" t="s">
        <v>182</v>
      </c>
      <c r="G3" s="354" t="s">
        <v>243</v>
      </c>
      <c r="H3" s="245" t="s">
        <v>244</v>
      </c>
      <c r="I3" s="242"/>
      <c r="J3" s="21"/>
      <c r="L3" s="247"/>
      <c r="M3" s="452"/>
      <c r="N3" s="636"/>
      <c r="O3" s="636"/>
      <c r="P3" s="452"/>
      <c r="Q3" s="452"/>
      <c r="R3" s="452"/>
      <c r="S3" s="452"/>
      <c r="T3" s="628"/>
      <c r="U3" s="248" t="s">
        <v>10</v>
      </c>
      <c r="V3" s="248" t="s">
        <v>8</v>
      </c>
      <c r="X3" s="247"/>
      <c r="Y3" s="452"/>
      <c r="Z3" s="636"/>
      <c r="AA3" s="636"/>
      <c r="AB3" s="452"/>
      <c r="AC3" s="452"/>
      <c r="AD3" s="628"/>
      <c r="AE3" s="248" t="s">
        <v>10</v>
      </c>
      <c r="AF3" s="248" t="s">
        <v>8</v>
      </c>
    </row>
    <row r="4" spans="1:32" ht="15.75" thickBot="1" x14ac:dyDescent="0.25">
      <c r="A4" s="19"/>
      <c r="B4" s="249"/>
      <c r="C4" s="250">
        <v>3</v>
      </c>
      <c r="D4" s="251">
        <f>IF(('Grades 3 to 8'!N6)&gt;0, ROUND('Grades 3 to 8'!P6/'Grades 3 to 8'!N6, 1),0)</f>
        <v>0</v>
      </c>
      <c r="E4" s="251">
        <f>IF(('Grades 3 to 8'!N7)&gt;0, ROUND('Grades 3 to 8'!P7/'Grades 3 to 8'!N7, 1),0)</f>
        <v>0</v>
      </c>
      <c r="F4" s="251">
        <f>IF(('Grades 3 to 8'!N8)&gt;0, ROUND('Grades 3 to 8'!P8/'Grades 3 to 8'!N8, 1),0)</f>
        <v>0</v>
      </c>
      <c r="G4" s="355">
        <f>IF(('Grades 3 to 8'!N9)&gt;0, ROUND('Grades 3 to 8'!P9/'Grades 3 to 8'!N9, 1),0)</f>
        <v>0</v>
      </c>
      <c r="H4" s="252">
        <f>'Grades 3 to 8'!Q7</f>
        <v>0</v>
      </c>
      <c r="I4" s="249"/>
      <c r="J4" s="19"/>
      <c r="L4" s="240"/>
      <c r="M4" s="453"/>
      <c r="N4" s="444"/>
      <c r="O4" s="444"/>
      <c r="P4" s="453"/>
      <c r="Q4" s="453"/>
      <c r="R4" s="453"/>
      <c r="S4" s="453"/>
      <c r="T4" s="629"/>
      <c r="U4" s="241"/>
      <c r="V4" s="241"/>
      <c r="X4" s="240"/>
      <c r="Y4" s="453"/>
      <c r="Z4" s="444"/>
      <c r="AA4" s="444"/>
      <c r="AB4" s="453"/>
      <c r="AC4" s="453"/>
      <c r="AD4" s="629"/>
      <c r="AE4" s="241"/>
      <c r="AF4" s="241"/>
    </row>
    <row r="5" spans="1:32" ht="15" x14ac:dyDescent="0.2">
      <c r="A5" s="19"/>
      <c r="B5" s="249"/>
      <c r="C5" s="250">
        <v>4</v>
      </c>
      <c r="D5" s="251">
        <f>IF(('Grades 3 to 8'!N11)&gt;0, ROUND('Grades 3 to 8'!P11/'Grades 3 to 8'!N11, 1),0)</f>
        <v>0</v>
      </c>
      <c r="E5" s="251">
        <f>IF(('Grades 3 to 8'!N12)&gt;0, ROUND('Grades 3 to 8'!P12/'Grades 3 to 8'!N12, 1),0)</f>
        <v>0</v>
      </c>
      <c r="F5" s="251">
        <f>IF(('Grades 3 to 8'!N13)&gt;0, ROUND('Grades 3 to 8'!P13/'Grades 3 to 8'!N13, 1),0)</f>
        <v>0</v>
      </c>
      <c r="G5" s="355">
        <f>IF(('Grades 3 to 8'!N14)&gt;0, ROUND('Grades 3 to 8'!P14/'Grades 3 to 8'!N14, 1),0)</f>
        <v>0</v>
      </c>
      <c r="H5" s="252">
        <f>'Grades 3 to 8'!Q12</f>
        <v>0</v>
      </c>
      <c r="I5" s="249"/>
      <c r="J5" s="19"/>
      <c r="L5" s="253" t="s">
        <v>142</v>
      </c>
      <c r="M5" s="3">
        <f>'Grades 3 to 8'!P6</f>
        <v>0</v>
      </c>
      <c r="N5" s="3">
        <f>'Grades 3 to 8'!N6</f>
        <v>0</v>
      </c>
      <c r="O5" s="3">
        <f>'Grades 3 to 8'!P7</f>
        <v>0</v>
      </c>
      <c r="P5" s="3">
        <f>'Grades 3 to 8'!N7</f>
        <v>0</v>
      </c>
      <c r="Q5" s="3">
        <f>'Grades 3 to 8'!P8</f>
        <v>0</v>
      </c>
      <c r="R5" s="3">
        <f>'Grades 3 to 8'!N8</f>
        <v>0</v>
      </c>
      <c r="S5" s="3">
        <f>'Grades 3 to 8'!P9</f>
        <v>0</v>
      </c>
      <c r="T5" s="241">
        <f>'Grades 3 to 8'!N9</f>
        <v>0</v>
      </c>
      <c r="U5" s="241">
        <f>M5+O5+Q5+S5</f>
        <v>0</v>
      </c>
      <c r="V5" s="241">
        <f>N5+P5+R5+T5</f>
        <v>0</v>
      </c>
      <c r="X5" s="253" t="s">
        <v>142</v>
      </c>
      <c r="Y5" s="3">
        <f>'LAA1_3-8'!K6</f>
        <v>0</v>
      </c>
      <c r="Z5" s="3">
        <f>'LAA1_3-8'!I6</f>
        <v>0</v>
      </c>
      <c r="AA5" s="3">
        <f>'LAA1_3-8'!K7</f>
        <v>0</v>
      </c>
      <c r="AB5" s="3">
        <f>'LAA1_3-8'!I7</f>
        <v>0</v>
      </c>
      <c r="AC5" s="3"/>
      <c r="AD5" s="241"/>
      <c r="AE5" s="241">
        <f>Y5+AA5</f>
        <v>0</v>
      </c>
      <c r="AF5" s="241">
        <f>Z5+AB5</f>
        <v>0</v>
      </c>
    </row>
    <row r="6" spans="1:32" ht="15" x14ac:dyDescent="0.2">
      <c r="A6" s="19"/>
      <c r="B6" s="249"/>
      <c r="C6" s="250">
        <v>5</v>
      </c>
      <c r="D6" s="251">
        <f>IF(('Grades 3 to 8'!N16)&gt;0, ROUND('Grades 3 to 8'!P16/'Grades 3 to 8'!N16, 1),0)</f>
        <v>0</v>
      </c>
      <c r="E6" s="251">
        <f>IF(('Grades 3 to 8'!N17)&gt;0, ROUND('Grades 3 to 8'!P17/'Grades 3 to 8'!N17, 1),0)</f>
        <v>0</v>
      </c>
      <c r="F6" s="251">
        <f>IF(('Grades 3 to 8'!N18)&gt;0, ROUND('Grades 3 to 8'!P18/'Grades 3 to 8'!N18, 1),0)</f>
        <v>0</v>
      </c>
      <c r="G6" s="355">
        <f>IF(('Grades 3 to 8'!N19)&gt;0, ROUND('Grades 3 to 8'!P19/'Grades 3 to 8'!N19, 1),0)</f>
        <v>0</v>
      </c>
      <c r="H6" s="252">
        <f>'Grades 3 to 8'!Q17</f>
        <v>0</v>
      </c>
      <c r="I6" s="249"/>
      <c r="J6" s="19"/>
      <c r="L6" s="253" t="s">
        <v>143</v>
      </c>
      <c r="M6" s="3">
        <f>'Grades 3 to 8'!P11</f>
        <v>0</v>
      </c>
      <c r="N6" s="3">
        <f>'Grades 3 to 8'!N11</f>
        <v>0</v>
      </c>
      <c r="O6" s="3">
        <f>'Grades 3 to 8'!P12</f>
        <v>0</v>
      </c>
      <c r="P6" s="3">
        <f>'Grades 3 to 8'!N12</f>
        <v>0</v>
      </c>
      <c r="Q6" s="3">
        <f>'Grades 3 to 8'!P13</f>
        <v>0</v>
      </c>
      <c r="R6" s="3">
        <f>'Grades 3 to 8'!N13</f>
        <v>0</v>
      </c>
      <c r="S6" s="3">
        <f>'Grades 3 to 8'!P14</f>
        <v>0</v>
      </c>
      <c r="T6" s="241">
        <f>'Grades 3 to 8'!N14</f>
        <v>0</v>
      </c>
      <c r="U6" s="241">
        <f>M6+O6+Q6+S6</f>
        <v>0</v>
      </c>
      <c r="V6" s="241">
        <f t="shared" ref="V6:V11" si="0">N6+P6+R6+T6</f>
        <v>0</v>
      </c>
      <c r="X6" s="253" t="s">
        <v>143</v>
      </c>
      <c r="Y6" s="3">
        <f>'LAA1_3-8'!K9</f>
        <v>0</v>
      </c>
      <c r="Z6" s="3">
        <f>'LAA1_3-8'!I9</f>
        <v>0</v>
      </c>
      <c r="AA6" s="3">
        <f>'LAA1_3-8'!K10</f>
        <v>0</v>
      </c>
      <c r="AB6" s="3">
        <f>'LAA1_3-8'!I10</f>
        <v>0</v>
      </c>
      <c r="AC6" s="3">
        <f>'LAA1_3-8'!K11</f>
        <v>0</v>
      </c>
      <c r="AD6" s="241">
        <f>'LAA1_3-8'!I11</f>
        <v>0</v>
      </c>
      <c r="AE6" s="241">
        <f>Y6+AA6+AC6</f>
        <v>0</v>
      </c>
      <c r="AF6" s="241">
        <f>Z6+AB6+AD6</f>
        <v>0</v>
      </c>
    </row>
    <row r="7" spans="1:32" ht="15" x14ac:dyDescent="0.2">
      <c r="A7" s="19"/>
      <c r="B7" s="249"/>
      <c r="C7" s="250">
        <v>6</v>
      </c>
      <c r="D7" s="251">
        <f>IF(('Grades 3 to 8'!N21)&gt;0, ROUND('Grades 3 to 8'!P21/'Grades 3 to 8'!N21, 1),0)</f>
        <v>0</v>
      </c>
      <c r="E7" s="251">
        <f>IF(('Grades 3 to 8'!N22)&gt;0, ROUND('Grades 3 to 8'!P22/'Grades 3 to 8'!N22, 1),0)</f>
        <v>0</v>
      </c>
      <c r="F7" s="251">
        <f>IF(('Grades 3 to 8'!N23)&gt;0, ROUND('Grades 3 to 8'!P23/'Grades 3 to 8'!N23, 1),0)</f>
        <v>0</v>
      </c>
      <c r="G7" s="355">
        <f>IF(('Grades 3 to 8'!N24)&gt;0, ROUND('Grades 3 to 8'!P24/'Grades 3 to 8'!N24, 1),0)</f>
        <v>0</v>
      </c>
      <c r="H7" s="252">
        <f>'Grades 3 to 8'!Q22</f>
        <v>0</v>
      </c>
      <c r="I7" s="249"/>
      <c r="J7" s="19"/>
      <c r="L7" s="253" t="s">
        <v>144</v>
      </c>
      <c r="M7" s="3">
        <f>'Grades 3 to 8'!P16</f>
        <v>0</v>
      </c>
      <c r="N7" s="3">
        <f>'Grades 3 to 8'!N16</f>
        <v>0</v>
      </c>
      <c r="O7" s="3">
        <f>'Grades 3 to 8'!P17</f>
        <v>0</v>
      </c>
      <c r="P7" s="3">
        <f>'Grades 3 to 8'!N17</f>
        <v>0</v>
      </c>
      <c r="Q7" s="3">
        <f>'Grades 3 to 8'!P18</f>
        <v>0</v>
      </c>
      <c r="R7" s="3">
        <f>'Grades 3 to 8'!N18</f>
        <v>0</v>
      </c>
      <c r="S7" s="3">
        <f>'Grades 3 to 8'!P19</f>
        <v>0</v>
      </c>
      <c r="T7" s="241">
        <f>'Grades 3 to 8'!N19</f>
        <v>0</v>
      </c>
      <c r="U7" s="241">
        <f t="shared" ref="U7:U10" si="1">M7+O7+Q7+S7</f>
        <v>0</v>
      </c>
      <c r="V7" s="241">
        <f t="shared" si="0"/>
        <v>0</v>
      </c>
      <c r="X7" s="253" t="s">
        <v>144</v>
      </c>
      <c r="Y7" s="3">
        <f>'LAA1_3-8'!K13</f>
        <v>0</v>
      </c>
      <c r="Z7" s="3">
        <f>'LAA1_3-8'!I13</f>
        <v>0</v>
      </c>
      <c r="AA7" s="3">
        <f>'LAA1_3-8'!K14</f>
        <v>0</v>
      </c>
      <c r="AB7" s="3">
        <f>'LAA1_3-8'!I14</f>
        <v>0</v>
      </c>
      <c r="AC7" s="3"/>
      <c r="AD7" s="241"/>
      <c r="AE7" s="241">
        <f>Y7+AA7</f>
        <v>0</v>
      </c>
      <c r="AF7" s="241">
        <f>Z7+AB7</f>
        <v>0</v>
      </c>
    </row>
    <row r="8" spans="1:32" ht="15" x14ac:dyDescent="0.2">
      <c r="A8" s="19"/>
      <c r="B8" s="249"/>
      <c r="C8" s="250">
        <v>7</v>
      </c>
      <c r="D8" s="251">
        <f>IF(('Grades 3 to 8'!N26)&gt;0, ROUND('Grades 3 to 8'!P26/'Grades 3 to 8'!N26, 1),0)</f>
        <v>0</v>
      </c>
      <c r="E8" s="251">
        <f>IF(('Grades 3 to 8'!N27)&gt;0, ROUND('Grades 3 to 8'!P27/'Grades 3 to 8'!N27, 1),0)</f>
        <v>0</v>
      </c>
      <c r="F8" s="251">
        <f>IF(('Grades 3 to 8'!N28)&gt;0, ROUND('Grades 3 to 8'!P28/'Grades 3 to 8'!N28, 1),0)</f>
        <v>0</v>
      </c>
      <c r="G8" s="355">
        <f>IF(('Grades 3 to 8'!N29)&gt;0, ROUND('Grades 3 to 8'!P29/'Grades 3 to 8'!N29, 1),0)</f>
        <v>0</v>
      </c>
      <c r="H8" s="252">
        <f>'Grades 3 to 8'!Q27</f>
        <v>0</v>
      </c>
      <c r="I8" s="249"/>
      <c r="J8" s="19"/>
      <c r="L8" s="254" t="s">
        <v>145</v>
      </c>
      <c r="M8" s="3">
        <f>'Grades 3 to 8'!P21</f>
        <v>0</v>
      </c>
      <c r="N8" s="3">
        <f>'Grades 3 to 8'!N21</f>
        <v>0</v>
      </c>
      <c r="O8" s="3">
        <f>'Grades 3 to 8'!P22</f>
        <v>0</v>
      </c>
      <c r="P8" s="3">
        <f>'Grades 3 to 8'!N22</f>
        <v>0</v>
      </c>
      <c r="Q8" s="3">
        <f>'Grades 3 to 8'!P23</f>
        <v>0</v>
      </c>
      <c r="R8" s="3">
        <f>'Grades 3 to 8'!N23</f>
        <v>0</v>
      </c>
      <c r="S8" s="3">
        <f>'Grades 3 to 8'!P24</f>
        <v>0</v>
      </c>
      <c r="T8" s="241">
        <f>'Grades 3 to 8'!N24</f>
        <v>0</v>
      </c>
      <c r="U8" s="241">
        <f t="shared" si="1"/>
        <v>0</v>
      </c>
      <c r="V8" s="241">
        <f t="shared" si="0"/>
        <v>0</v>
      </c>
      <c r="X8" s="254" t="s">
        <v>145</v>
      </c>
      <c r="Y8" s="3">
        <f>'LAA1_3-8'!K16</f>
        <v>0</v>
      </c>
      <c r="Z8" s="3">
        <f>'LAA1_3-8'!I16</f>
        <v>0</v>
      </c>
      <c r="AA8" s="3">
        <f>'LAA1_3-8'!K17</f>
        <v>0</v>
      </c>
      <c r="AB8" s="3">
        <f>'LAA1_3-8'!I17</f>
        <v>0</v>
      </c>
      <c r="AC8" s="3"/>
      <c r="AD8" s="241"/>
      <c r="AE8" s="241">
        <f t="shared" ref="AE8:AE9" si="2">Y8+AA8</f>
        <v>0</v>
      </c>
      <c r="AF8" s="241">
        <f t="shared" ref="AF8:AF9" si="3">Z8+AB8</f>
        <v>0</v>
      </c>
    </row>
    <row r="9" spans="1:32" ht="15" x14ac:dyDescent="0.2">
      <c r="A9" s="19"/>
      <c r="B9" s="249"/>
      <c r="C9" s="250">
        <v>8</v>
      </c>
      <c r="D9" s="251">
        <f>IF(('Grades 3 to 8'!N31)&gt;0, ROUND('Grades 3 to 8'!P31/'Grades 3 to 8'!N31, 1),0)</f>
        <v>0</v>
      </c>
      <c r="E9" s="251">
        <f>IF(('Grades 3 to 8'!N32)&gt;0, ROUND('Grades 3 to 8'!P32/'Grades 3 to 8'!N32, 1),0)</f>
        <v>0</v>
      </c>
      <c r="F9" s="251">
        <f>IF(('Grades 3 to 8'!N33)&gt;0, ROUND('Grades 3 to 8'!P33/'Grades 3 to 8'!N33, 1),0)</f>
        <v>0</v>
      </c>
      <c r="G9" s="355">
        <f>IF(('Grades 3 to 8'!N34)&gt;0, ROUND('Grades 3 to 8'!P34/'Grades 3 to 8'!N34, 1),0)</f>
        <v>0</v>
      </c>
      <c r="H9" s="252">
        <f>'Grades 3 to 8'!Q32</f>
        <v>0</v>
      </c>
      <c r="I9" s="249"/>
      <c r="J9" s="19"/>
      <c r="L9" s="254" t="s">
        <v>146</v>
      </c>
      <c r="M9" s="3">
        <f>'Grades 3 to 8'!P26</f>
        <v>0</v>
      </c>
      <c r="N9" s="3">
        <f>'Grades 3 to 8'!N26</f>
        <v>0</v>
      </c>
      <c r="O9" s="3">
        <f>'Grades 3 to 8'!P27</f>
        <v>0</v>
      </c>
      <c r="P9" s="3">
        <f>'Grades 3 to 8'!N27</f>
        <v>0</v>
      </c>
      <c r="Q9" s="3">
        <f>'Grades 3 to 8'!P28</f>
        <v>0</v>
      </c>
      <c r="R9" s="3">
        <f>'Grades 3 to 8'!N28</f>
        <v>0</v>
      </c>
      <c r="S9" s="3">
        <f>'Grades 3 to 8'!P29</f>
        <v>0</v>
      </c>
      <c r="T9" s="241">
        <f>'Grades 3 to 8'!N29</f>
        <v>0</v>
      </c>
      <c r="U9" s="241">
        <f t="shared" si="1"/>
        <v>0</v>
      </c>
      <c r="V9" s="241">
        <f t="shared" si="0"/>
        <v>0</v>
      </c>
      <c r="X9" s="254" t="s">
        <v>146</v>
      </c>
      <c r="Y9" s="3">
        <f>'LAA1_3-8'!K19</f>
        <v>0</v>
      </c>
      <c r="Z9" s="3">
        <f>'LAA1_3-8'!I19</f>
        <v>0</v>
      </c>
      <c r="AA9" s="3">
        <f>'LAA1_3-8'!K20</f>
        <v>0</v>
      </c>
      <c r="AB9" s="3">
        <f>'LAA1_3-8'!I20</f>
        <v>0</v>
      </c>
      <c r="AC9" s="3"/>
      <c r="AD9" s="241"/>
      <c r="AE9" s="241">
        <f t="shared" si="2"/>
        <v>0</v>
      </c>
      <c r="AF9" s="241">
        <f t="shared" si="3"/>
        <v>0</v>
      </c>
    </row>
    <row r="10" spans="1:32" ht="15.75" thickBot="1" x14ac:dyDescent="0.25">
      <c r="A10" s="19"/>
      <c r="B10" s="249"/>
      <c r="C10" s="270" t="s">
        <v>131</v>
      </c>
      <c r="D10" s="290">
        <f>IF(SUM(N5:N10)&gt;0, ROUND(SUM(M5:M10)/SUM(N5:N10), 1),0)</f>
        <v>0</v>
      </c>
      <c r="E10" s="290">
        <f>IF(SUM(P5:P10)&gt;0, ROUND(SUM(O5:O10)/SUM(P5:P10), 1),0)</f>
        <v>0</v>
      </c>
      <c r="F10" s="290">
        <f>IF(SUM(R5:R10)&gt;0, ROUND(SUM(Q5:Q10)/SUM(R5:R10), 1),0)</f>
        <v>0</v>
      </c>
      <c r="G10" s="356">
        <f>IF((T5+T6+T7+T8+T9+T10)&gt;0, ROUND((S5+S6+S7+S8+S9+S10)/(T5+T6+T7+T8+T9+T10), 1),0)</f>
        <v>0</v>
      </c>
      <c r="H10" s="271">
        <f>'Grades 3 to 8'!P36</f>
        <v>0</v>
      </c>
      <c r="I10" s="249"/>
      <c r="J10" s="19"/>
      <c r="L10" s="254" t="s">
        <v>147</v>
      </c>
      <c r="M10" s="3">
        <f>'Grades 3 to 8'!P31</f>
        <v>0</v>
      </c>
      <c r="N10" s="3">
        <f>'Grades 3 to 8'!N31</f>
        <v>0</v>
      </c>
      <c r="O10" s="3">
        <f>'Grades 3 to 8'!P32</f>
        <v>0</v>
      </c>
      <c r="P10" s="3">
        <f>'Grades 3 to 8'!N32</f>
        <v>0</v>
      </c>
      <c r="Q10" s="3">
        <f>'Grades 3 to 8'!P33</f>
        <v>0</v>
      </c>
      <c r="R10" s="3">
        <f>'Grades 3 to 8'!N33</f>
        <v>0</v>
      </c>
      <c r="S10" s="3">
        <f>'Grades 3 to 8'!P34</f>
        <v>0</v>
      </c>
      <c r="T10" s="241">
        <f>'Grades 3 to 8'!N34</f>
        <v>0</v>
      </c>
      <c r="U10" s="241">
        <f t="shared" si="1"/>
        <v>0</v>
      </c>
      <c r="V10" s="241">
        <f t="shared" si="0"/>
        <v>0</v>
      </c>
      <c r="X10" s="254" t="s">
        <v>147</v>
      </c>
      <c r="Y10" s="3">
        <f>'LAA1_3-8'!K22</f>
        <v>0</v>
      </c>
      <c r="Z10" s="3">
        <f>'LAA1_3-8'!I22</f>
        <v>0</v>
      </c>
      <c r="AA10" s="3">
        <f>'LAA1_3-8'!K23</f>
        <v>0</v>
      </c>
      <c r="AB10" s="3">
        <f>'LAA1_3-8'!I23</f>
        <v>0</v>
      </c>
      <c r="AC10" s="3">
        <f>'LAA1_3-8'!K24</f>
        <v>0</v>
      </c>
      <c r="AD10" s="241">
        <f>'LAA1_3-8'!I24</f>
        <v>0</v>
      </c>
      <c r="AE10" s="241">
        <f>Y10+AA10+AC10</f>
        <v>0</v>
      </c>
      <c r="AF10" s="241">
        <f>Z10+AB10+AD10</f>
        <v>0</v>
      </c>
    </row>
    <row r="11" spans="1:32" ht="13.5" thickBot="1" x14ac:dyDescent="0.25">
      <c r="A11" s="19"/>
      <c r="B11" s="237"/>
      <c r="C11" s="257"/>
      <c r="D11" s="258"/>
      <c r="E11" s="258"/>
      <c r="F11" s="258"/>
      <c r="G11" s="258"/>
      <c r="H11" s="258"/>
      <c r="I11" s="237"/>
      <c r="J11" s="19"/>
      <c r="L11" s="259" t="s">
        <v>150</v>
      </c>
      <c r="M11" s="260">
        <f>SUM(M5:M10)</f>
        <v>0</v>
      </c>
      <c r="N11" s="260">
        <f>SUM(N5:N10)</f>
        <v>0</v>
      </c>
      <c r="O11" s="260">
        <f>SUM(O5:O10)</f>
        <v>0</v>
      </c>
      <c r="P11" s="260">
        <f>SUM(P5:P10)</f>
        <v>0</v>
      </c>
      <c r="Q11" s="260">
        <f>SUM(Q5:Q10)</f>
        <v>0</v>
      </c>
      <c r="R11" s="260">
        <f>SUM(R2:R10)</f>
        <v>0</v>
      </c>
      <c r="S11" s="260">
        <f>SUM(S5:S10)</f>
        <v>0</v>
      </c>
      <c r="T11" s="261">
        <f>SUM(T5:T10)</f>
        <v>0</v>
      </c>
      <c r="U11" s="241">
        <f>M11+O11+Q11+S11</f>
        <v>0</v>
      </c>
      <c r="V11" s="241">
        <f t="shared" si="0"/>
        <v>0</v>
      </c>
      <c r="X11" s="262" t="s">
        <v>150</v>
      </c>
      <c r="Y11" s="263"/>
      <c r="Z11" s="263"/>
      <c r="AA11" s="263"/>
      <c r="AB11" s="263"/>
      <c r="AC11" s="263"/>
      <c r="AD11" s="264"/>
      <c r="AE11" s="265"/>
      <c r="AF11" s="265"/>
    </row>
    <row r="12" spans="1:32" ht="16.5" thickTop="1" thickBot="1" x14ac:dyDescent="0.25">
      <c r="A12" s="19"/>
      <c r="B12" s="638" t="s">
        <v>132</v>
      </c>
      <c r="C12" s="639"/>
      <c r="D12" s="639"/>
      <c r="E12" s="639"/>
      <c r="F12" s="639"/>
      <c r="G12" s="639"/>
      <c r="H12" s="639"/>
      <c r="I12" s="640"/>
      <c r="J12" s="19"/>
      <c r="X12" s="253" t="s">
        <v>148</v>
      </c>
      <c r="Y12" s="3">
        <f>'LAA1_10-11'!K6</f>
        <v>0</v>
      </c>
      <c r="Z12" s="3">
        <f>'LAA1_10-11'!I6</f>
        <v>0</v>
      </c>
      <c r="AA12" s="3">
        <f>'LAA1_10-11'!K7</f>
        <v>0</v>
      </c>
      <c r="AB12" s="3">
        <f>'LAA1_10-11'!I7</f>
        <v>0</v>
      </c>
      <c r="AC12" s="3"/>
      <c r="AD12" s="241"/>
      <c r="AE12" s="241">
        <f>Y12+AA12</f>
        <v>0</v>
      </c>
      <c r="AF12" s="241">
        <f>Z12+AB12</f>
        <v>0</v>
      </c>
    </row>
    <row r="13" spans="1:32" s="246" customFormat="1" ht="45" x14ac:dyDescent="0.2">
      <c r="A13" s="21"/>
      <c r="B13" s="243" t="s">
        <v>1</v>
      </c>
      <c r="C13" s="274" t="s">
        <v>133</v>
      </c>
      <c r="D13" s="275" t="s">
        <v>137</v>
      </c>
      <c r="E13" s="275" t="s">
        <v>134</v>
      </c>
      <c r="F13" s="275" t="s">
        <v>135</v>
      </c>
      <c r="G13" s="275" t="s">
        <v>136</v>
      </c>
      <c r="H13" s="275" t="s">
        <v>138</v>
      </c>
      <c r="I13" s="276" t="s">
        <v>244</v>
      </c>
      <c r="J13" s="21"/>
      <c r="X13" s="266" t="s">
        <v>149</v>
      </c>
      <c r="Y13" s="267"/>
      <c r="Z13" s="267"/>
      <c r="AA13" s="267"/>
      <c r="AB13" s="267"/>
      <c r="AC13" s="267">
        <f>'LAA1_10-11'!K9</f>
        <v>0</v>
      </c>
      <c r="AD13" s="248">
        <f>'LAA1_10-11'!I9</f>
        <v>0</v>
      </c>
      <c r="AE13" s="248">
        <f>AC13</f>
        <v>0</v>
      </c>
      <c r="AF13" s="248">
        <f>AD13</f>
        <v>0</v>
      </c>
    </row>
    <row r="14" spans="1:32" ht="15" customHeight="1" x14ac:dyDescent="0.2">
      <c r="A14" s="19"/>
      <c r="B14" s="620" t="s">
        <v>28</v>
      </c>
      <c r="C14" s="255">
        <f>IF('EOC_9-12'!J6&gt;0,ROUND('EOC_9-12'!L6/'EOC_9-12'!J6,1),0)</f>
        <v>0</v>
      </c>
      <c r="D14" s="255">
        <f>IF('EOC_9-12'!J10&gt;0,ROUND('EOC_9-12'!L10/'EOC_9-12'!J10,1),0)</f>
        <v>0</v>
      </c>
      <c r="E14" s="255">
        <f>IF('EOC_9-12'!J7&gt;0,ROUND('EOC_9-12'!L7/'EOC_9-12'!J7,1),0)</f>
        <v>0</v>
      </c>
      <c r="F14" s="255">
        <f>IF('EOC_9-12'!J8&gt;0,ROUND('EOC_9-12'!L8/'EOC_9-12'!J8,1),0)</f>
        <v>0</v>
      </c>
      <c r="G14" s="255">
        <f>IF('EOC_9-12'!J9&gt;0,ROUND('EOC_9-12'!L9/'EOC_9-12'!J9,1),0)</f>
        <v>0</v>
      </c>
      <c r="H14" s="255">
        <f>IF('EOC_9-12'!J11&gt;0,ROUND('EOC_9-12'!L11/'EOC_9-12'!J11,1),0)</f>
        <v>0</v>
      </c>
      <c r="I14" s="256">
        <f>'EOC_9-12'!L13</f>
        <v>0</v>
      </c>
      <c r="J14" s="19"/>
      <c r="X14" s="268" t="s">
        <v>150</v>
      </c>
      <c r="Y14" s="260"/>
      <c r="Z14" s="260"/>
      <c r="AA14" s="260"/>
      <c r="AB14" s="260"/>
      <c r="AC14" s="260"/>
      <c r="AD14" s="261"/>
      <c r="AE14" s="261"/>
      <c r="AF14" s="261"/>
    </row>
    <row r="15" spans="1:32" ht="34.9" customHeight="1" x14ac:dyDescent="0.2">
      <c r="A15" s="19"/>
      <c r="B15" s="621"/>
      <c r="C15" s="623" t="s">
        <v>152</v>
      </c>
      <c r="D15" s="623"/>
      <c r="E15" s="623" t="s">
        <v>234</v>
      </c>
      <c r="F15" s="624"/>
      <c r="G15" s="614"/>
      <c r="H15" s="615"/>
      <c r="I15" s="616"/>
      <c r="J15" s="19"/>
      <c r="X15" s="182"/>
      <c r="Y15" s="3"/>
      <c r="Z15" s="3"/>
      <c r="AA15" s="3"/>
      <c r="AB15" s="3"/>
      <c r="AC15" s="3"/>
      <c r="AD15" s="3"/>
      <c r="AE15" s="3"/>
      <c r="AF15" s="3"/>
    </row>
    <row r="16" spans="1:32" ht="14.45" customHeight="1" thickBot="1" x14ac:dyDescent="0.25">
      <c r="A16" s="19"/>
      <c r="B16" s="622"/>
      <c r="C16" s="625">
        <f>IF(('EOC_9-12'!J6+'EOC_9-12'!J10)&gt;0, ROUND(('EOC_9-12'!L6+'EOC_9-12'!L10)/('EOC_9-12'!J6+'EOC_9-12'!J10), 1), 0)</f>
        <v>0</v>
      </c>
      <c r="D16" s="625"/>
      <c r="E16" s="625">
        <f>IF(('EOC_9-12'!J7+'EOC_9-12'!J8)&gt;0, ROUND(('EOC_9-12'!L7+'EOC_9-12'!L8)/('EOC_9-12'!J7+'EOC_9-12'!J8), 1), 0)</f>
        <v>0</v>
      </c>
      <c r="F16" s="626"/>
      <c r="G16" s="617"/>
      <c r="H16" s="618"/>
      <c r="I16" s="619"/>
      <c r="J16" s="19"/>
      <c r="X16" s="182"/>
      <c r="Y16" s="3"/>
      <c r="Z16" s="3"/>
      <c r="AA16" s="3"/>
      <c r="AB16" s="3"/>
      <c r="AC16" s="3"/>
      <c r="AD16" s="3"/>
      <c r="AE16" s="3"/>
      <c r="AF16" s="3"/>
    </row>
    <row r="17" spans="1:10" x14ac:dyDescent="0.2">
      <c r="A17" s="19"/>
      <c r="B17" s="257"/>
      <c r="C17" s="257"/>
      <c r="D17" s="258"/>
      <c r="E17" s="258"/>
      <c r="F17" s="258"/>
      <c r="G17" s="258"/>
      <c r="H17" s="258"/>
      <c r="I17" s="257"/>
      <c r="J17" s="19"/>
    </row>
    <row r="18" spans="1:10" ht="15.75" thickBot="1" x14ac:dyDescent="0.25">
      <c r="A18" s="19"/>
      <c r="B18" s="641" t="s">
        <v>139</v>
      </c>
      <c r="C18" s="641"/>
      <c r="D18" s="641"/>
      <c r="E18" s="641"/>
      <c r="F18" s="641"/>
      <c r="G18" s="641"/>
      <c r="H18" s="641"/>
      <c r="I18" s="641"/>
      <c r="J18" s="19"/>
    </row>
    <row r="19" spans="1:10" ht="45" x14ac:dyDescent="0.2">
      <c r="A19" s="19"/>
      <c r="B19" s="249"/>
      <c r="C19" s="243" t="s">
        <v>1</v>
      </c>
      <c r="D19" s="244" t="s">
        <v>129</v>
      </c>
      <c r="E19" s="244" t="s">
        <v>235</v>
      </c>
      <c r="F19" s="244" t="s">
        <v>130</v>
      </c>
      <c r="G19" s="245" t="s">
        <v>244</v>
      </c>
      <c r="H19" s="269"/>
      <c r="I19" s="249"/>
      <c r="J19" s="19"/>
    </row>
    <row r="20" spans="1:10" ht="15" x14ac:dyDescent="0.2">
      <c r="A20" s="19"/>
      <c r="B20" s="249"/>
      <c r="C20" s="250" t="s">
        <v>140</v>
      </c>
      <c r="D20" s="251">
        <f>IF(SUM(Z5:Z10)&gt;0, ROUND(SUM(Y5:Y10)/SUM(Z5:Z10), 1),0)</f>
        <v>0</v>
      </c>
      <c r="E20" s="251">
        <f>IF(SUM(AB5:AB10)&gt;0, ROUND(SUM(AA5:AA10)/SUM(AB5:AB10), 1),0)</f>
        <v>0</v>
      </c>
      <c r="F20" s="251">
        <f>IF((AD6+AD10)&gt;0, ROUND((AC6+AC10)/(AD6+AD10), 1),0)</f>
        <v>0</v>
      </c>
      <c r="G20" s="252">
        <f>'LAA1_3-8'!K26</f>
        <v>0</v>
      </c>
      <c r="H20" s="269"/>
      <c r="I20" s="249"/>
      <c r="J20" s="19"/>
    </row>
    <row r="21" spans="1:10" ht="15.75" thickBot="1" x14ac:dyDescent="0.25">
      <c r="A21" s="19"/>
      <c r="B21" s="249"/>
      <c r="C21" s="270" t="s">
        <v>28</v>
      </c>
      <c r="D21" s="290">
        <f>IF((Z12)&gt;0, ROUND((Y12)/(Z12), 1),0)</f>
        <v>0</v>
      </c>
      <c r="E21" s="290">
        <f>IF(AB12&gt;0, ROUND(AA12/AB12, 1),0)</f>
        <v>0</v>
      </c>
      <c r="F21" s="290">
        <f>IF(AD13&gt;0, ROUND(AC13/AD13, 1),0)</f>
        <v>0</v>
      </c>
      <c r="G21" s="271">
        <f>'LAA1_10-11'!K11</f>
        <v>0</v>
      </c>
      <c r="H21" s="269"/>
      <c r="I21" s="249"/>
      <c r="J21" s="19"/>
    </row>
    <row r="22" spans="1:10" x14ac:dyDescent="0.2">
      <c r="A22" s="19"/>
      <c r="B22" s="237"/>
      <c r="C22" s="237"/>
      <c r="D22" s="238"/>
      <c r="E22" s="238"/>
      <c r="F22" s="238"/>
      <c r="G22" s="238"/>
      <c r="H22" s="238"/>
      <c r="I22" s="237"/>
      <c r="J22" s="19"/>
    </row>
  </sheetData>
  <sheetProtection password="CCF6" sheet="1" objects="1" scenarios="1"/>
  <mergeCells count="32">
    <mergeCell ref="AE1:AF1"/>
    <mergeCell ref="B2:I2"/>
    <mergeCell ref="B12:I12"/>
    <mergeCell ref="B18:I18"/>
    <mergeCell ref="N2:N4"/>
    <mergeCell ref="M2:M4"/>
    <mergeCell ref="M1:N1"/>
    <mergeCell ref="O2:O4"/>
    <mergeCell ref="P2:P4"/>
    <mergeCell ref="Q2:Q4"/>
    <mergeCell ref="R2:R4"/>
    <mergeCell ref="Y2:Y4"/>
    <mergeCell ref="O1:P1"/>
    <mergeCell ref="Q1:R1"/>
    <mergeCell ref="S1:T1"/>
    <mergeCell ref="Y1:Z1"/>
    <mergeCell ref="S2:S4"/>
    <mergeCell ref="T2:T4"/>
    <mergeCell ref="U1:V1"/>
    <mergeCell ref="AA1:AB1"/>
    <mergeCell ref="AC1:AD1"/>
    <mergeCell ref="Z2:Z4"/>
    <mergeCell ref="AA2:AA4"/>
    <mergeCell ref="AB2:AB4"/>
    <mergeCell ref="AC2:AC4"/>
    <mergeCell ref="AD2:AD4"/>
    <mergeCell ref="G15:I16"/>
    <mergeCell ref="B14:B16"/>
    <mergeCell ref="C15:D15"/>
    <mergeCell ref="E15:F15"/>
    <mergeCell ref="C16:D16"/>
    <mergeCell ref="E16:F1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9"/>
  <sheetViews>
    <sheetView tabSelected="1" zoomScale="70" zoomScaleNormal="70" zoomScalePageLayoutView="70" workbookViewId="0">
      <selection activeCell="B21" sqref="B21"/>
    </sheetView>
  </sheetViews>
  <sheetFormatPr defaultColWidth="9.140625" defaultRowHeight="12.75" x14ac:dyDescent="0.2"/>
  <cols>
    <col min="1" max="1" width="4.28515625" style="230" customWidth="1"/>
    <col min="2" max="2" width="10.42578125" style="230" customWidth="1"/>
    <col min="3" max="3" width="32" style="232" customWidth="1"/>
    <col min="4" max="4" width="18.42578125" style="232" customWidth="1"/>
    <col min="5" max="5" width="13.7109375" style="232" customWidth="1"/>
    <col min="6" max="6" width="12.7109375" style="232" customWidth="1"/>
    <col min="7" max="7" width="15.28515625" style="232" customWidth="1"/>
    <col min="8" max="8" width="19.42578125" style="232" customWidth="1"/>
    <col min="9" max="9" width="11.140625" style="230" customWidth="1"/>
    <col min="10" max="10" width="13.42578125" style="230" customWidth="1"/>
    <col min="11" max="11" width="14.7109375" style="230" customWidth="1"/>
    <col min="12" max="12" width="12.28515625" style="230" customWidth="1"/>
    <col min="13" max="13" width="11.42578125" style="230" customWidth="1"/>
    <col min="14" max="14" width="12.7109375" style="230" customWidth="1"/>
    <col min="15" max="15" width="12" style="230" customWidth="1"/>
    <col min="16" max="16" width="14.28515625" style="230" customWidth="1"/>
    <col min="17" max="17" width="16.7109375" style="230" customWidth="1"/>
    <col min="18" max="18" width="5" style="158" customWidth="1"/>
    <col min="19" max="19" width="10" style="230" customWidth="1"/>
    <col min="20" max="16384" width="9.140625" style="230"/>
  </cols>
  <sheetData>
    <row r="1" spans="1:19" ht="25.15" customHeight="1" thickBot="1" x14ac:dyDescent="0.25">
      <c r="A1" s="12"/>
      <c r="B1" s="465" t="s">
        <v>153</v>
      </c>
      <c r="C1" s="465"/>
      <c r="D1" s="465"/>
      <c r="E1" s="465"/>
      <c r="F1" s="465"/>
      <c r="G1" s="465"/>
      <c r="H1" s="465"/>
      <c r="I1" s="465"/>
      <c r="J1" s="465"/>
      <c r="K1" s="465"/>
      <c r="L1" s="465"/>
      <c r="M1" s="465"/>
      <c r="N1" s="465"/>
      <c r="O1" s="465"/>
      <c r="P1" s="465"/>
      <c r="Q1" s="465"/>
      <c r="R1" s="73"/>
    </row>
    <row r="2" spans="1:19" ht="22.15" customHeight="1" thickBot="1" x14ac:dyDescent="0.25">
      <c r="A2" s="12"/>
      <c r="B2" s="448" t="s">
        <v>154</v>
      </c>
      <c r="C2" s="449"/>
      <c r="D2" s="449"/>
      <c r="E2" s="449"/>
      <c r="F2" s="449"/>
      <c r="G2" s="449"/>
      <c r="H2" s="449"/>
      <c r="I2" s="449"/>
      <c r="J2" s="449"/>
      <c r="K2" s="449"/>
      <c r="L2" s="449"/>
      <c r="M2" s="449"/>
      <c r="N2" s="449"/>
      <c r="O2" s="449"/>
      <c r="P2" s="449"/>
      <c r="Q2" s="450"/>
      <c r="R2" s="73"/>
      <c r="S2" s="156"/>
    </row>
    <row r="3" spans="1:19" s="156" customFormat="1" ht="19.149999999999999" customHeight="1" thickBot="1" x14ac:dyDescent="0.3">
      <c r="A3" s="12"/>
      <c r="B3" s="451" t="s">
        <v>1</v>
      </c>
      <c r="C3" s="451" t="s">
        <v>2</v>
      </c>
      <c r="D3" s="445" t="s">
        <v>112</v>
      </c>
      <c r="E3" s="446"/>
      <c r="F3" s="446"/>
      <c r="G3" s="446"/>
      <c r="H3" s="446"/>
      <c r="I3" s="446"/>
      <c r="J3" s="446"/>
      <c r="K3" s="446"/>
      <c r="L3" s="447"/>
      <c r="M3" s="451" t="s">
        <v>11</v>
      </c>
      <c r="N3" s="451" t="s">
        <v>8</v>
      </c>
      <c r="O3" s="451" t="s">
        <v>9</v>
      </c>
      <c r="P3" s="451" t="s">
        <v>10</v>
      </c>
      <c r="Q3" s="451" t="s">
        <v>81</v>
      </c>
      <c r="R3" s="73"/>
    </row>
    <row r="4" spans="1:19" s="156" customFormat="1" ht="16.149999999999999" customHeight="1" thickBot="1" x14ac:dyDescent="0.25">
      <c r="A4" s="12"/>
      <c r="B4" s="452"/>
      <c r="C4" s="452"/>
      <c r="D4" s="466" t="s">
        <v>13</v>
      </c>
      <c r="E4" s="467"/>
      <c r="F4" s="467"/>
      <c r="G4" s="467"/>
      <c r="H4" s="467"/>
      <c r="I4" s="452" t="s">
        <v>7</v>
      </c>
      <c r="J4" s="442" t="s">
        <v>92</v>
      </c>
      <c r="K4" s="443"/>
      <c r="L4" s="444"/>
      <c r="M4" s="452"/>
      <c r="N4" s="452"/>
      <c r="O4" s="452"/>
      <c r="P4" s="452"/>
      <c r="Q4" s="452"/>
      <c r="R4" s="73"/>
      <c r="S4" s="157"/>
    </row>
    <row r="5" spans="1:19" s="157" customFormat="1" ht="69" customHeight="1" thickBot="1" x14ac:dyDescent="0.25">
      <c r="A5" s="13"/>
      <c r="B5" s="453"/>
      <c r="C5" s="453"/>
      <c r="D5" s="281" t="s">
        <v>155</v>
      </c>
      <c r="E5" s="281" t="s">
        <v>159</v>
      </c>
      <c r="F5" s="281" t="s">
        <v>156</v>
      </c>
      <c r="G5" s="281" t="s">
        <v>157</v>
      </c>
      <c r="H5" s="286" t="s">
        <v>158</v>
      </c>
      <c r="I5" s="453"/>
      <c r="J5" s="284" t="s">
        <v>106</v>
      </c>
      <c r="K5" s="284" t="s">
        <v>107</v>
      </c>
      <c r="L5" s="415" t="s">
        <v>200</v>
      </c>
      <c r="M5" s="453"/>
      <c r="N5" s="453"/>
      <c r="O5" s="453"/>
      <c r="P5" s="453"/>
      <c r="Q5" s="453"/>
      <c r="R5" s="370"/>
      <c r="S5" s="230"/>
    </row>
    <row r="6" spans="1:19" ht="15" x14ac:dyDescent="0.25">
      <c r="A6" s="12"/>
      <c r="B6" s="463">
        <v>3</v>
      </c>
      <c r="C6" s="80" t="s">
        <v>3</v>
      </c>
      <c r="D6" s="207"/>
      <c r="E6" s="159"/>
      <c r="F6" s="159"/>
      <c r="G6" s="159"/>
      <c r="H6" s="159"/>
      <c r="I6" s="44">
        <v>2</v>
      </c>
      <c r="J6" s="311"/>
      <c r="K6" s="312"/>
      <c r="L6" s="313"/>
      <c r="M6" s="104">
        <f>SUM(D6:H6)</f>
        <v>0</v>
      </c>
      <c r="N6" s="104">
        <f>M6*I6</f>
        <v>0</v>
      </c>
      <c r="O6" s="104">
        <f>D6*150+E6*125+F6*100+G6*0+H6*0</f>
        <v>0</v>
      </c>
      <c r="P6" s="314">
        <f>O6*I6</f>
        <v>0</v>
      </c>
      <c r="Q6" s="315"/>
      <c r="R6" s="74">
        <f>SUM(N6:N9)</f>
        <v>0</v>
      </c>
    </row>
    <row r="7" spans="1:19" ht="15" x14ac:dyDescent="0.25">
      <c r="A7" s="12"/>
      <c r="B7" s="464"/>
      <c r="C7" s="81" t="s">
        <v>204</v>
      </c>
      <c r="D7" s="208"/>
      <c r="E7" s="160"/>
      <c r="F7" s="160"/>
      <c r="G7" s="160"/>
      <c r="H7" s="160"/>
      <c r="I7" s="198">
        <v>2</v>
      </c>
      <c r="J7" s="316"/>
      <c r="K7" s="317"/>
      <c r="L7" s="318"/>
      <c r="M7" s="108">
        <f>SUM(D7:H7)</f>
        <v>0</v>
      </c>
      <c r="N7" s="108">
        <f t="shared" ref="N7:N34" si="0">M7*I7</f>
        <v>0</v>
      </c>
      <c r="O7" s="108">
        <f>D7*150+E7*125+F7*100+G7*0+H7*0</f>
        <v>0</v>
      </c>
      <c r="P7" s="319">
        <f>O7*I7</f>
        <v>0</v>
      </c>
      <c r="Q7" s="462">
        <f>IF(R6&gt;0,ROUND((R7/R6),1),0)</f>
        <v>0</v>
      </c>
      <c r="R7" s="75">
        <f>SUM(P6:P9)</f>
        <v>0</v>
      </c>
    </row>
    <row r="8" spans="1:19" ht="15" x14ac:dyDescent="0.25">
      <c r="A8" s="12"/>
      <c r="B8" s="464"/>
      <c r="C8" s="81" t="s">
        <v>5</v>
      </c>
      <c r="D8" s="209"/>
      <c r="E8" s="161"/>
      <c r="F8" s="161"/>
      <c r="G8" s="161"/>
      <c r="H8" s="161"/>
      <c r="I8" s="198">
        <v>1</v>
      </c>
      <c r="J8" s="316"/>
      <c r="K8" s="317"/>
      <c r="L8" s="318"/>
      <c r="M8" s="108">
        <f>SUM(D8:H8)</f>
        <v>0</v>
      </c>
      <c r="N8" s="108">
        <f t="shared" si="0"/>
        <v>0</v>
      </c>
      <c r="O8" s="108">
        <f>D8*150+E8*125+F8*100+G8*0+H8*0</f>
        <v>0</v>
      </c>
      <c r="P8" s="319">
        <f>O8*I8</f>
        <v>0</v>
      </c>
      <c r="Q8" s="462"/>
      <c r="R8" s="74"/>
    </row>
    <row r="9" spans="1:19" ht="15" x14ac:dyDescent="0.25">
      <c r="A9" s="12"/>
      <c r="B9" s="464"/>
      <c r="C9" s="82" t="s">
        <v>6</v>
      </c>
      <c r="D9" s="391"/>
      <c r="E9" s="392"/>
      <c r="F9" s="392"/>
      <c r="G9" s="392"/>
      <c r="H9" s="392"/>
      <c r="I9" s="46">
        <v>1</v>
      </c>
      <c r="J9" s="316"/>
      <c r="K9" s="317"/>
      <c r="L9" s="318"/>
      <c r="M9" s="107">
        <f>SUM(D9:H9)</f>
        <v>0</v>
      </c>
      <c r="N9" s="107">
        <f t="shared" si="0"/>
        <v>0</v>
      </c>
      <c r="O9" s="107">
        <f>D9*150+E9*125+F9*100+G9*0+H9*0</f>
        <v>0</v>
      </c>
      <c r="P9" s="320">
        <f>O9*I9</f>
        <v>0</v>
      </c>
      <c r="Q9" s="321"/>
      <c r="R9" s="74"/>
    </row>
    <row r="10" spans="1:19" ht="6.6" customHeight="1" x14ac:dyDescent="0.25">
      <c r="A10" s="14"/>
      <c r="B10" s="223"/>
      <c r="C10" s="83"/>
      <c r="D10" s="395"/>
      <c r="E10" s="396"/>
      <c r="F10" s="396"/>
      <c r="G10" s="396"/>
      <c r="H10" s="396"/>
      <c r="I10" s="88"/>
      <c r="J10" s="223"/>
      <c r="K10" s="223"/>
      <c r="L10" s="223"/>
      <c r="M10" s="102"/>
      <c r="N10" s="102"/>
      <c r="O10" s="102"/>
      <c r="P10" s="210"/>
      <c r="Q10" s="149"/>
      <c r="R10" s="227"/>
    </row>
    <row r="11" spans="1:19" ht="15" x14ac:dyDescent="0.25">
      <c r="A11" s="12"/>
      <c r="B11" s="464">
        <v>4</v>
      </c>
      <c r="C11" s="84" t="s">
        <v>3</v>
      </c>
      <c r="D11" s="211"/>
      <c r="E11" s="29"/>
      <c r="F11" s="29"/>
      <c r="G11" s="29"/>
      <c r="H11" s="162"/>
      <c r="I11" s="322">
        <v>2</v>
      </c>
      <c r="J11" s="316"/>
      <c r="K11" s="317"/>
      <c r="L11" s="318"/>
      <c r="M11" s="323">
        <f>SUM(D11:H11)</f>
        <v>0</v>
      </c>
      <c r="N11" s="323">
        <f t="shared" si="0"/>
        <v>0</v>
      </c>
      <c r="O11" s="109">
        <f>D11*150+E11*125+F11*100+G11*0+H11*0</f>
        <v>0</v>
      </c>
      <c r="P11" s="308">
        <f>O11*I11</f>
        <v>0</v>
      </c>
      <c r="Q11" s="321"/>
      <c r="R11" s="74">
        <f>SUM(N11:N14)</f>
        <v>0</v>
      </c>
    </row>
    <row r="12" spans="1:19" ht="15" x14ac:dyDescent="0.25">
      <c r="A12" s="12"/>
      <c r="B12" s="464"/>
      <c r="C12" s="81" t="s">
        <v>204</v>
      </c>
      <c r="D12" s="211"/>
      <c r="E12" s="29"/>
      <c r="F12" s="29"/>
      <c r="G12" s="29"/>
      <c r="H12" s="162"/>
      <c r="I12" s="198">
        <v>2</v>
      </c>
      <c r="J12" s="316"/>
      <c r="K12" s="317"/>
      <c r="L12" s="318"/>
      <c r="M12" s="108">
        <f>SUM(D12:H12)</f>
        <v>0</v>
      </c>
      <c r="N12" s="108">
        <f t="shared" si="0"/>
        <v>0</v>
      </c>
      <c r="O12" s="108">
        <f>D12*150+E12*125+F12*100+G12*0+H12*0</f>
        <v>0</v>
      </c>
      <c r="P12" s="319">
        <f>O12*I12</f>
        <v>0</v>
      </c>
      <c r="Q12" s="462">
        <f>IF(R11&gt;0,ROUND((R12/R11),1),0)</f>
        <v>0</v>
      </c>
      <c r="R12" s="75">
        <f>SUM(P11:P14)</f>
        <v>0</v>
      </c>
    </row>
    <row r="13" spans="1:19" ht="15" x14ac:dyDescent="0.25">
      <c r="A13" s="12"/>
      <c r="B13" s="464"/>
      <c r="C13" s="81" t="s">
        <v>5</v>
      </c>
      <c r="D13" s="209"/>
      <c r="E13" s="163"/>
      <c r="F13" s="163"/>
      <c r="G13" s="163"/>
      <c r="H13" s="164"/>
      <c r="I13" s="198">
        <v>1</v>
      </c>
      <c r="J13" s="316"/>
      <c r="K13" s="317"/>
      <c r="L13" s="318"/>
      <c r="M13" s="108">
        <f>SUM(D13:H13)</f>
        <v>0</v>
      </c>
      <c r="N13" s="108">
        <f>M13*I13</f>
        <v>0</v>
      </c>
      <c r="O13" s="108">
        <f>D13*150+E13*125+F13*100+G13*0+H13*0</f>
        <v>0</v>
      </c>
      <c r="P13" s="319">
        <f>O13*I13</f>
        <v>0</v>
      </c>
      <c r="Q13" s="462"/>
      <c r="R13" s="74"/>
    </row>
    <row r="14" spans="1:19" ht="15" x14ac:dyDescent="0.25">
      <c r="A14" s="12"/>
      <c r="B14" s="464"/>
      <c r="C14" s="82" t="s">
        <v>6</v>
      </c>
      <c r="D14" s="391"/>
      <c r="E14" s="393"/>
      <c r="F14" s="393"/>
      <c r="G14" s="393"/>
      <c r="H14" s="394"/>
      <c r="I14" s="46">
        <v>1</v>
      </c>
      <c r="J14" s="316"/>
      <c r="K14" s="317"/>
      <c r="L14" s="318"/>
      <c r="M14" s="107">
        <f>SUM(D14:H14)</f>
        <v>0</v>
      </c>
      <c r="N14" s="107">
        <f t="shared" si="0"/>
        <v>0</v>
      </c>
      <c r="O14" s="109">
        <f>D14*150+E14*125+F14*100+G14*0+H14*0</f>
        <v>0</v>
      </c>
      <c r="P14" s="320">
        <f>O14*I14</f>
        <v>0</v>
      </c>
      <c r="Q14" s="321"/>
      <c r="R14" s="74"/>
    </row>
    <row r="15" spans="1:19" ht="6.75" customHeight="1" x14ac:dyDescent="0.25">
      <c r="A15" s="14"/>
      <c r="B15" s="223"/>
      <c r="C15" s="83"/>
      <c r="D15" s="395"/>
      <c r="E15" s="396"/>
      <c r="F15" s="396"/>
      <c r="G15" s="396"/>
      <c r="H15" s="396"/>
      <c r="I15" s="89"/>
      <c r="J15" s="225"/>
      <c r="K15" s="225"/>
      <c r="L15" s="225"/>
      <c r="M15" s="103"/>
      <c r="N15" s="103"/>
      <c r="O15" s="103"/>
      <c r="P15" s="212"/>
      <c r="Q15" s="150"/>
      <c r="R15" s="227"/>
    </row>
    <row r="16" spans="1:19" ht="15" x14ac:dyDescent="0.25">
      <c r="A16" s="12"/>
      <c r="B16" s="464">
        <v>5</v>
      </c>
      <c r="C16" s="84" t="s">
        <v>3</v>
      </c>
      <c r="D16" s="211"/>
      <c r="E16" s="29"/>
      <c r="F16" s="29"/>
      <c r="G16" s="29"/>
      <c r="H16" s="162"/>
      <c r="I16" s="322">
        <v>2</v>
      </c>
      <c r="J16" s="316"/>
      <c r="K16" s="317"/>
      <c r="L16" s="318"/>
      <c r="M16" s="323">
        <f>SUM(D16:H16)</f>
        <v>0</v>
      </c>
      <c r="N16" s="323">
        <f t="shared" si="0"/>
        <v>0</v>
      </c>
      <c r="O16" s="323">
        <f>D16*150+E16*125+F16*100+G16*0+H16*0</f>
        <v>0</v>
      </c>
      <c r="P16" s="308">
        <f>O16*I16</f>
        <v>0</v>
      </c>
      <c r="Q16" s="321"/>
      <c r="R16" s="74">
        <f>SUM(N16:N19)</f>
        <v>0</v>
      </c>
    </row>
    <row r="17" spans="1:18" ht="15" x14ac:dyDescent="0.25">
      <c r="A17" s="12"/>
      <c r="B17" s="464"/>
      <c r="C17" s="81" t="s">
        <v>204</v>
      </c>
      <c r="D17" s="211"/>
      <c r="E17" s="29"/>
      <c r="F17" s="29"/>
      <c r="G17" s="29"/>
      <c r="H17" s="162"/>
      <c r="I17" s="198">
        <v>2</v>
      </c>
      <c r="J17" s="316"/>
      <c r="K17" s="317"/>
      <c r="L17" s="318"/>
      <c r="M17" s="108">
        <f>SUM(D17:H17)</f>
        <v>0</v>
      </c>
      <c r="N17" s="108">
        <f t="shared" si="0"/>
        <v>0</v>
      </c>
      <c r="O17" s="108">
        <f>D17*150+E17*125+F17*100+G17*0+H17*0</f>
        <v>0</v>
      </c>
      <c r="P17" s="319">
        <f>O17*I17</f>
        <v>0</v>
      </c>
      <c r="Q17" s="462">
        <f>IF(R16&gt;0,ROUND((R17/R16),1),0)</f>
        <v>0</v>
      </c>
      <c r="R17" s="75">
        <f>SUM(P16:P19)</f>
        <v>0</v>
      </c>
    </row>
    <row r="18" spans="1:18" ht="15" x14ac:dyDescent="0.25">
      <c r="A18" s="12"/>
      <c r="B18" s="464"/>
      <c r="C18" s="81" t="s">
        <v>5</v>
      </c>
      <c r="D18" s="209"/>
      <c r="E18" s="163"/>
      <c r="F18" s="163"/>
      <c r="G18" s="163"/>
      <c r="H18" s="164"/>
      <c r="I18" s="198">
        <v>1</v>
      </c>
      <c r="J18" s="316"/>
      <c r="K18" s="317"/>
      <c r="L18" s="318"/>
      <c r="M18" s="108">
        <f>SUM(D18:H18)</f>
        <v>0</v>
      </c>
      <c r="N18" s="108">
        <f t="shared" si="0"/>
        <v>0</v>
      </c>
      <c r="O18" s="108">
        <f>D18*150+E18*125+F18*100+G18*0+H18*0</f>
        <v>0</v>
      </c>
      <c r="P18" s="319">
        <f>O18*I18</f>
        <v>0</v>
      </c>
      <c r="Q18" s="462"/>
      <c r="R18" s="74"/>
    </row>
    <row r="19" spans="1:18" ht="15" x14ac:dyDescent="0.25">
      <c r="A19" s="12"/>
      <c r="B19" s="464"/>
      <c r="C19" s="82" t="s">
        <v>6</v>
      </c>
      <c r="D19" s="391"/>
      <c r="E19" s="393"/>
      <c r="F19" s="393"/>
      <c r="G19" s="393"/>
      <c r="H19" s="394"/>
      <c r="I19" s="46">
        <v>1</v>
      </c>
      <c r="J19" s="316"/>
      <c r="K19" s="317"/>
      <c r="L19" s="318"/>
      <c r="M19" s="107">
        <f>SUM(D19:H19)</f>
        <v>0</v>
      </c>
      <c r="N19" s="107">
        <f t="shared" si="0"/>
        <v>0</v>
      </c>
      <c r="O19" s="107">
        <f>D19*150+E19*125+F19*100+G19*0+H19*0</f>
        <v>0</v>
      </c>
      <c r="P19" s="320">
        <f>O19*I19</f>
        <v>0</v>
      </c>
      <c r="Q19" s="321"/>
      <c r="R19" s="74"/>
    </row>
    <row r="20" spans="1:18" ht="6.75" customHeight="1" x14ac:dyDescent="0.25">
      <c r="A20" s="14"/>
      <c r="B20" s="223"/>
      <c r="C20" s="83"/>
      <c r="D20" s="395"/>
      <c r="E20" s="396"/>
      <c r="F20" s="396"/>
      <c r="G20" s="396"/>
      <c r="H20" s="396"/>
      <c r="I20" s="89"/>
      <c r="J20" s="225"/>
      <c r="K20" s="225"/>
      <c r="L20" s="225"/>
      <c r="M20" s="103"/>
      <c r="N20" s="103"/>
      <c r="O20" s="103"/>
      <c r="P20" s="212"/>
      <c r="Q20" s="150"/>
      <c r="R20" s="227"/>
    </row>
    <row r="21" spans="1:18" ht="15" x14ac:dyDescent="0.25">
      <c r="A21" s="12"/>
      <c r="B21" s="464">
        <v>6</v>
      </c>
      <c r="C21" s="84" t="s">
        <v>160</v>
      </c>
      <c r="D21" s="211"/>
      <c r="E21" s="29"/>
      <c r="F21" s="29"/>
      <c r="G21" s="29"/>
      <c r="H21" s="162"/>
      <c r="I21" s="322">
        <v>2</v>
      </c>
      <c r="J21" s="329"/>
      <c r="K21" s="329"/>
      <c r="L21" s="324">
        <v>1</v>
      </c>
      <c r="M21" s="323">
        <f>SUM(D21:H21)</f>
        <v>0</v>
      </c>
      <c r="N21" s="325">
        <f>M21*I21</f>
        <v>0</v>
      </c>
      <c r="O21" s="323">
        <f>(D21*150+E21*125+F21*100+G21*0+H21*0)+(J21*25+K21*50)</f>
        <v>0</v>
      </c>
      <c r="P21" s="326">
        <f>(D21*150+E21*125+F21*100+G21*0+H21*0)*I21+(J21*25+K21*50)*L21</f>
        <v>0</v>
      </c>
      <c r="Q21" s="321"/>
      <c r="R21" s="74">
        <f>SUM(N21:N24)</f>
        <v>0</v>
      </c>
    </row>
    <row r="22" spans="1:18" ht="15" x14ac:dyDescent="0.25">
      <c r="A22" s="12"/>
      <c r="B22" s="464"/>
      <c r="C22" s="81" t="s">
        <v>205</v>
      </c>
      <c r="D22" s="211"/>
      <c r="E22" s="29"/>
      <c r="F22" s="29"/>
      <c r="G22" s="29"/>
      <c r="H22" s="162"/>
      <c r="I22" s="198">
        <v>2</v>
      </c>
      <c r="J22" s="329"/>
      <c r="K22" s="329"/>
      <c r="L22" s="327">
        <v>1</v>
      </c>
      <c r="M22" s="108">
        <f>SUM(D22:H22)</f>
        <v>0</v>
      </c>
      <c r="N22" s="108">
        <f t="shared" si="0"/>
        <v>0</v>
      </c>
      <c r="O22" s="323">
        <f t="shared" ref="O22:O23" si="1">(D22*150+E22*125+F22*100+G22*0+H22*0)+(J22*25+K22*50)</f>
        <v>0</v>
      </c>
      <c r="P22" s="319">
        <f t="shared" ref="P22:P23" si="2">(D22*150+E22*125+F22*100+G22*0+H22*0)*I22+(J22*25+K22*50)*L22</f>
        <v>0</v>
      </c>
      <c r="Q22" s="462">
        <f>IF(R21&gt;0,ROUND((R22/R21),1),0)</f>
        <v>0</v>
      </c>
      <c r="R22" s="75">
        <f>SUM(P21:P24)</f>
        <v>0</v>
      </c>
    </row>
    <row r="23" spans="1:18" ht="15" x14ac:dyDescent="0.25">
      <c r="A23" s="12"/>
      <c r="B23" s="464"/>
      <c r="C23" s="81" t="s">
        <v>161</v>
      </c>
      <c r="D23" s="209"/>
      <c r="E23" s="163"/>
      <c r="F23" s="163"/>
      <c r="G23" s="163"/>
      <c r="H23" s="164"/>
      <c r="I23" s="198">
        <v>1</v>
      </c>
      <c r="J23" s="329"/>
      <c r="K23" s="329"/>
      <c r="L23" s="327">
        <v>1</v>
      </c>
      <c r="M23" s="108">
        <f>SUM(D23:H23)</f>
        <v>0</v>
      </c>
      <c r="N23" s="108">
        <f t="shared" si="0"/>
        <v>0</v>
      </c>
      <c r="O23" s="108">
        <f t="shared" si="1"/>
        <v>0</v>
      </c>
      <c r="P23" s="319">
        <f t="shared" si="2"/>
        <v>0</v>
      </c>
      <c r="Q23" s="462"/>
      <c r="R23" s="74"/>
    </row>
    <row r="24" spans="1:18" ht="15" x14ac:dyDescent="0.25">
      <c r="A24" s="12"/>
      <c r="B24" s="464"/>
      <c r="C24" s="82" t="s">
        <v>162</v>
      </c>
      <c r="D24" s="391"/>
      <c r="E24" s="393"/>
      <c r="F24" s="393"/>
      <c r="G24" s="393"/>
      <c r="H24" s="394"/>
      <c r="I24" s="46">
        <v>1</v>
      </c>
      <c r="J24" s="330"/>
      <c r="K24" s="330"/>
      <c r="L24" s="328">
        <v>1</v>
      </c>
      <c r="M24" s="107">
        <f>SUM(D24:H24)</f>
        <v>0</v>
      </c>
      <c r="N24" s="107">
        <f t="shared" si="0"/>
        <v>0</v>
      </c>
      <c r="O24" s="108">
        <f>(D24*150+E24*125+F24*100+G24*0+H24*0)+(J24*25+K24*50)</f>
        <v>0</v>
      </c>
      <c r="P24" s="320">
        <f>(D24*150+E24*125+F24*100+G24*0+H24*0)*I24+(J24*25+K24*50)*L24</f>
        <v>0</v>
      </c>
      <c r="Q24" s="321"/>
      <c r="R24" s="74"/>
    </row>
    <row r="25" spans="1:18" ht="6.75" customHeight="1" x14ac:dyDescent="0.25">
      <c r="A25" s="14"/>
      <c r="B25" s="223"/>
      <c r="C25" s="83"/>
      <c r="D25" s="395"/>
      <c r="E25" s="396"/>
      <c r="F25" s="396"/>
      <c r="G25" s="396"/>
      <c r="H25" s="396"/>
      <c r="I25" s="89"/>
      <c r="J25" s="396"/>
      <c r="K25" s="396"/>
      <c r="L25" s="225"/>
      <c r="M25" s="103"/>
      <c r="N25" s="103"/>
      <c r="O25" s="103"/>
      <c r="P25" s="212"/>
      <c r="Q25" s="150"/>
      <c r="R25" s="227"/>
    </row>
    <row r="26" spans="1:18" ht="15" x14ac:dyDescent="0.25">
      <c r="A26" s="12"/>
      <c r="B26" s="464">
        <v>7</v>
      </c>
      <c r="C26" s="84" t="s">
        <v>160</v>
      </c>
      <c r="D26" s="211"/>
      <c r="E26" s="29"/>
      <c r="F26" s="29"/>
      <c r="G26" s="29"/>
      <c r="H26" s="162"/>
      <c r="I26" s="322">
        <v>2</v>
      </c>
      <c r="J26" s="29"/>
      <c r="K26" s="29"/>
      <c r="L26" s="324">
        <v>1</v>
      </c>
      <c r="M26" s="323">
        <f>SUM(D26:H26)</f>
        <v>0</v>
      </c>
      <c r="N26" s="323">
        <f t="shared" si="0"/>
        <v>0</v>
      </c>
      <c r="O26" s="323">
        <f>(D26*150+E26*125+F26*100+G26*0+H26*0)+(J26*25+K26*50)</f>
        <v>0</v>
      </c>
      <c r="P26" s="331">
        <f t="shared" ref="P26:P29" si="3">(D26*150+E26*125+F26*100+G26*0+H26*0)*I26+(J26*25+K26*50)*L26</f>
        <v>0</v>
      </c>
      <c r="Q26" s="321"/>
      <c r="R26" s="74">
        <f>SUM(N26:N29)</f>
        <v>0</v>
      </c>
    </row>
    <row r="27" spans="1:18" ht="15" x14ac:dyDescent="0.25">
      <c r="A27" s="12"/>
      <c r="B27" s="464"/>
      <c r="C27" s="81" t="s">
        <v>205</v>
      </c>
      <c r="D27" s="211"/>
      <c r="E27" s="29"/>
      <c r="F27" s="29"/>
      <c r="G27" s="29"/>
      <c r="H27" s="162"/>
      <c r="I27" s="198">
        <v>2</v>
      </c>
      <c r="J27" s="29"/>
      <c r="K27" s="29"/>
      <c r="L27" s="327">
        <v>1</v>
      </c>
      <c r="M27" s="108">
        <f>SUM(D27:H27)</f>
        <v>0</v>
      </c>
      <c r="N27" s="108">
        <f t="shared" si="0"/>
        <v>0</v>
      </c>
      <c r="O27" s="323">
        <f t="shared" ref="O27:O29" si="4">(D27*150+E27*125+F27*100+G27*0+H27*0)+(J27*25+K27*50)</f>
        <v>0</v>
      </c>
      <c r="P27" s="319">
        <f t="shared" si="3"/>
        <v>0</v>
      </c>
      <c r="Q27" s="462">
        <f>IF(R26&gt;0,ROUND((R27/R26),1),0)</f>
        <v>0</v>
      </c>
      <c r="R27" s="75">
        <f>SUM(P26:P29)</f>
        <v>0</v>
      </c>
    </row>
    <row r="28" spans="1:18" ht="15" x14ac:dyDescent="0.25">
      <c r="A28" s="12"/>
      <c r="B28" s="464"/>
      <c r="C28" s="81" t="s">
        <v>161</v>
      </c>
      <c r="D28" s="209"/>
      <c r="E28" s="163"/>
      <c r="F28" s="163"/>
      <c r="G28" s="163"/>
      <c r="H28" s="164"/>
      <c r="I28" s="198">
        <v>1</v>
      </c>
      <c r="J28" s="29"/>
      <c r="K28" s="29"/>
      <c r="L28" s="327">
        <v>1</v>
      </c>
      <c r="M28" s="108">
        <f>SUM(D28:H28)</f>
        <v>0</v>
      </c>
      <c r="N28" s="108">
        <f t="shared" si="0"/>
        <v>0</v>
      </c>
      <c r="O28" s="323">
        <f t="shared" si="4"/>
        <v>0</v>
      </c>
      <c r="P28" s="319">
        <f t="shared" si="3"/>
        <v>0</v>
      </c>
      <c r="Q28" s="462"/>
      <c r="R28" s="74"/>
    </row>
    <row r="29" spans="1:18" ht="15" x14ac:dyDescent="0.25">
      <c r="A29" s="12"/>
      <c r="B29" s="464"/>
      <c r="C29" s="82" t="s">
        <v>162</v>
      </c>
      <c r="D29" s="391"/>
      <c r="E29" s="393"/>
      <c r="F29" s="393"/>
      <c r="G29" s="393"/>
      <c r="H29" s="394"/>
      <c r="I29" s="46">
        <v>1</v>
      </c>
      <c r="J29" s="71"/>
      <c r="K29" s="71"/>
      <c r="L29" s="46">
        <v>1</v>
      </c>
      <c r="M29" s="107">
        <f>SUM(D29:H29)</f>
        <v>0</v>
      </c>
      <c r="N29" s="107">
        <f t="shared" si="0"/>
        <v>0</v>
      </c>
      <c r="O29" s="109">
        <f t="shared" si="4"/>
        <v>0</v>
      </c>
      <c r="P29" s="320">
        <f t="shared" si="3"/>
        <v>0</v>
      </c>
      <c r="Q29" s="321"/>
      <c r="R29" s="74"/>
    </row>
    <row r="30" spans="1:18" ht="7.5" customHeight="1" x14ac:dyDescent="0.25">
      <c r="A30" s="14"/>
      <c r="B30" s="223"/>
      <c r="C30" s="83"/>
      <c r="D30" s="395"/>
      <c r="E30" s="396"/>
      <c r="F30" s="396"/>
      <c r="G30" s="396"/>
      <c r="H30" s="396"/>
      <c r="I30" s="89"/>
      <c r="J30" s="396"/>
      <c r="K30" s="396"/>
      <c r="L30" s="225"/>
      <c r="M30" s="103"/>
      <c r="N30" s="103"/>
      <c r="O30" s="103"/>
      <c r="P30" s="212"/>
      <c r="Q30" s="150"/>
      <c r="R30" s="227"/>
    </row>
    <row r="31" spans="1:18" ht="15" x14ac:dyDescent="0.25">
      <c r="A31" s="12"/>
      <c r="B31" s="464">
        <v>8</v>
      </c>
      <c r="C31" s="84" t="s">
        <v>160</v>
      </c>
      <c r="D31" s="211"/>
      <c r="E31" s="29"/>
      <c r="F31" s="29"/>
      <c r="G31" s="29"/>
      <c r="H31" s="162"/>
      <c r="I31" s="322">
        <v>2</v>
      </c>
      <c r="J31" s="29"/>
      <c r="K31" s="29"/>
      <c r="L31" s="324">
        <v>1</v>
      </c>
      <c r="M31" s="323">
        <f>SUM(D31:H31)</f>
        <v>0</v>
      </c>
      <c r="N31" s="323">
        <f t="shared" si="0"/>
        <v>0</v>
      </c>
      <c r="O31" s="323">
        <f>(D31*150+E31*125+F31*100+G31*0+H31*0)+(J31*25+K31*50)</f>
        <v>0</v>
      </c>
      <c r="P31" s="308">
        <f t="shared" ref="P31:P33" si="5">(D31*150+E31*125+F31*100+G31*0+H31*0)*I31+(J31*25+K31*50)*L31</f>
        <v>0</v>
      </c>
      <c r="Q31" s="321"/>
      <c r="R31" s="74">
        <f>SUM(N31:N34)</f>
        <v>0</v>
      </c>
    </row>
    <row r="32" spans="1:18" ht="15" x14ac:dyDescent="0.25">
      <c r="A32" s="12"/>
      <c r="B32" s="464"/>
      <c r="C32" s="81" t="s">
        <v>205</v>
      </c>
      <c r="D32" s="211"/>
      <c r="E32" s="29"/>
      <c r="F32" s="29"/>
      <c r="G32" s="29"/>
      <c r="H32" s="162"/>
      <c r="I32" s="198">
        <v>2</v>
      </c>
      <c r="J32" s="29"/>
      <c r="K32" s="29"/>
      <c r="L32" s="327">
        <v>1</v>
      </c>
      <c r="M32" s="108">
        <f>SUM(D32:H32)</f>
        <v>0</v>
      </c>
      <c r="N32" s="108">
        <f t="shared" si="0"/>
        <v>0</v>
      </c>
      <c r="O32" s="108">
        <f t="shared" ref="O32:O33" si="6">(D32*150+E32*125+F32*100+G32*0+H32*0)+(J32*25+K32*50)</f>
        <v>0</v>
      </c>
      <c r="P32" s="319">
        <f t="shared" si="5"/>
        <v>0</v>
      </c>
      <c r="Q32" s="462">
        <f>IF(R31&gt;0,ROUND((R32/R31),1),0)</f>
        <v>0</v>
      </c>
      <c r="R32" s="75">
        <f>SUM(P31:P34)</f>
        <v>0</v>
      </c>
    </row>
    <row r="33" spans="1:18" ht="15" x14ac:dyDescent="0.25">
      <c r="A33" s="12"/>
      <c r="B33" s="464"/>
      <c r="C33" s="81" t="s">
        <v>161</v>
      </c>
      <c r="D33" s="209"/>
      <c r="E33" s="163"/>
      <c r="F33" s="163"/>
      <c r="G33" s="163"/>
      <c r="H33" s="164"/>
      <c r="I33" s="46">
        <v>1</v>
      </c>
      <c r="J33" s="71"/>
      <c r="K33" s="71"/>
      <c r="L33" s="328">
        <v>1</v>
      </c>
      <c r="M33" s="107">
        <f>SUM(D33:H33)</f>
        <v>0</v>
      </c>
      <c r="N33" s="107">
        <f t="shared" si="0"/>
        <v>0</v>
      </c>
      <c r="O33" s="108">
        <f t="shared" si="6"/>
        <v>0</v>
      </c>
      <c r="P33" s="331">
        <f t="shared" si="5"/>
        <v>0</v>
      </c>
      <c r="Q33" s="462"/>
      <c r="R33" s="74"/>
    </row>
    <row r="34" spans="1:18" ht="15.75" thickBot="1" x14ac:dyDescent="0.3">
      <c r="A34" s="12"/>
      <c r="B34" s="464"/>
      <c r="C34" s="82" t="s">
        <v>162</v>
      </c>
      <c r="D34" s="391"/>
      <c r="E34" s="393"/>
      <c r="F34" s="393"/>
      <c r="G34" s="393"/>
      <c r="H34" s="394"/>
      <c r="I34" s="46">
        <v>1</v>
      </c>
      <c r="J34" s="277"/>
      <c r="K34" s="277"/>
      <c r="L34" s="46">
        <v>1</v>
      </c>
      <c r="M34" s="419">
        <f>SUM(D34:H34)</f>
        <v>0</v>
      </c>
      <c r="N34" s="107">
        <f t="shared" si="0"/>
        <v>0</v>
      </c>
      <c r="O34" s="107">
        <f>(D34*150+E34*125+F34*100+G34*0+H34*0)+(J34*25+K34*50)</f>
        <v>0</v>
      </c>
      <c r="P34" s="320">
        <f>(D34*150+E34*125+F34*100+G34*0+H34*0)*I34+(J34*25+K34*50)*L34</f>
        <v>0</v>
      </c>
      <c r="Q34" s="332"/>
      <c r="R34" s="73"/>
    </row>
    <row r="35" spans="1:18" ht="28.9" customHeight="1" thickBot="1" x14ac:dyDescent="0.3">
      <c r="A35" s="12"/>
      <c r="B35" s="457" t="s">
        <v>16</v>
      </c>
      <c r="C35" s="458"/>
      <c r="D35" s="458"/>
      <c r="E35" s="458"/>
      <c r="F35" s="458"/>
      <c r="G35" s="458"/>
      <c r="H35" s="458"/>
      <c r="I35" s="458"/>
      <c r="J35" s="458"/>
      <c r="K35" s="458"/>
      <c r="L35" s="459"/>
      <c r="M35" s="418">
        <f>SUM(M6:M9,M11:M14,M16:M19,M21:M24,M26:M29,M31:M34)</f>
        <v>0</v>
      </c>
      <c r="N35" s="416">
        <f>SUM(N6:N9,N11:N14,N16:N19,N21:N24,N26:N29,N31:N34)</f>
        <v>0</v>
      </c>
      <c r="O35" s="416">
        <f>SUM(O6:O9,O11:O14,O16:O19,O21:O24,O26:O29,O31:O34)</f>
        <v>0</v>
      </c>
      <c r="P35" s="417">
        <f>SUM(P6:P9,P11:P14,P16:P19,P21:P24,P26:P29,P31:P34)</f>
        <v>0</v>
      </c>
      <c r="Q35" s="413">
        <f>N8+N13+N18+N23+N28+N33</f>
        <v>0</v>
      </c>
      <c r="R35" s="73"/>
    </row>
    <row r="36" spans="1:18" ht="34.9" customHeight="1" thickBot="1" x14ac:dyDescent="0.3">
      <c r="A36" s="12"/>
      <c r="B36" s="457" t="s">
        <v>47</v>
      </c>
      <c r="C36" s="458"/>
      <c r="D36" s="458"/>
      <c r="E36" s="458"/>
      <c r="F36" s="458"/>
      <c r="G36" s="458"/>
      <c r="H36" s="458"/>
      <c r="I36" s="458"/>
      <c r="J36" s="458"/>
      <c r="K36" s="458"/>
      <c r="L36" s="458"/>
      <c r="M36" s="460"/>
      <c r="N36" s="460"/>
      <c r="O36" s="461"/>
      <c r="P36" s="420">
        <f>IF(N35&gt;0,ROUND((P35/N35),1),0)</f>
        <v>0</v>
      </c>
      <c r="Q36" s="363"/>
      <c r="R36" s="73"/>
    </row>
    <row r="37" spans="1:18" ht="18" customHeight="1" thickBot="1" x14ac:dyDescent="0.25">
      <c r="A37" s="221"/>
      <c r="B37" s="221"/>
      <c r="C37" s="221"/>
      <c r="D37" s="221"/>
      <c r="E37" s="221"/>
      <c r="F37" s="221"/>
      <c r="G37" s="221"/>
      <c r="H37" s="221"/>
      <c r="I37" s="221"/>
      <c r="J37" s="221"/>
      <c r="K37" s="221"/>
      <c r="L37" s="221"/>
      <c r="M37" s="221"/>
      <c r="N37" s="221"/>
      <c r="O37" s="221"/>
      <c r="P37" s="221"/>
      <c r="Q37" s="221"/>
      <c r="R37" s="73"/>
    </row>
    <row r="38" spans="1:18" ht="15" x14ac:dyDescent="0.2">
      <c r="A38" s="454" t="s">
        <v>82</v>
      </c>
      <c r="B38" s="455"/>
      <c r="C38" s="455"/>
      <c r="D38" s="455"/>
      <c r="E38" s="455"/>
      <c r="F38" s="455"/>
      <c r="G38" s="455"/>
      <c r="H38" s="455"/>
      <c r="I38" s="455"/>
      <c r="J38" s="455"/>
      <c r="K38" s="455"/>
      <c r="L38" s="455"/>
      <c r="M38" s="455"/>
      <c r="N38" s="455"/>
      <c r="O38" s="455"/>
      <c r="P38" s="455"/>
      <c r="Q38" s="455"/>
      <c r="R38" s="456"/>
    </row>
    <row r="39" spans="1:18" ht="15.75" thickBot="1" x14ac:dyDescent="0.25">
      <c r="A39" s="439" t="s">
        <v>191</v>
      </c>
      <c r="B39" s="440"/>
      <c r="C39" s="440"/>
      <c r="D39" s="440"/>
      <c r="E39" s="440"/>
      <c r="F39" s="440"/>
      <c r="G39" s="440"/>
      <c r="H39" s="440"/>
      <c r="I39" s="440"/>
      <c r="J39" s="440"/>
      <c r="K39" s="440"/>
      <c r="L39" s="440"/>
      <c r="M39" s="440"/>
      <c r="N39" s="440"/>
      <c r="O39" s="440"/>
      <c r="P39" s="440"/>
      <c r="Q39" s="440"/>
      <c r="R39" s="441"/>
    </row>
  </sheetData>
  <sheetProtection password="CCF6" sheet="1" objects="1" scenarios="1"/>
  <customSheetViews>
    <customSheetView guid="{4698B922-79EF-497F-A6FF-5518B2E2AC25}" showRuler="0">
      <selection activeCell="E11" sqref="E11:H15"/>
      <pageMargins left="0.7" right="0.7" top="0.75" bottom="0.75" header="0.3" footer="0.3"/>
      <pageSetup orientation="landscape"/>
      <headerFooter alignWithMargins="0"/>
    </customSheetView>
  </customSheetViews>
  <mergeCells count="29">
    <mergeCell ref="B21:B24"/>
    <mergeCell ref="B26:B29"/>
    <mergeCell ref="B31:B34"/>
    <mergeCell ref="Q7:Q8"/>
    <mergeCell ref="Q12:Q13"/>
    <mergeCell ref="B1:Q1"/>
    <mergeCell ref="M3:M5"/>
    <mergeCell ref="B3:B5"/>
    <mergeCell ref="C3:C5"/>
    <mergeCell ref="D4:H4"/>
    <mergeCell ref="N3:N5"/>
    <mergeCell ref="O3:O5"/>
    <mergeCell ref="I4:I5"/>
    <mergeCell ref="A39:R39"/>
    <mergeCell ref="J4:L4"/>
    <mergeCell ref="D3:L3"/>
    <mergeCell ref="B2:Q2"/>
    <mergeCell ref="Q3:Q5"/>
    <mergeCell ref="P3:P5"/>
    <mergeCell ref="A38:R38"/>
    <mergeCell ref="B35:L35"/>
    <mergeCell ref="B36:O36"/>
    <mergeCell ref="Q22:Q23"/>
    <mergeCell ref="Q27:Q28"/>
    <mergeCell ref="B6:B9"/>
    <mergeCell ref="Q17:Q18"/>
    <mergeCell ref="B11:B14"/>
    <mergeCell ref="Q32:Q33"/>
    <mergeCell ref="B16:B19"/>
  </mergeCells>
  <phoneticPr fontId="14" type="noConversion"/>
  <printOptions horizontalCentered="1"/>
  <pageMargins left="0" right="0" top="1" bottom="1" header="0.5" footer="0.5"/>
  <pageSetup scale="55" orientation="landscape" r:id="rId1"/>
  <headerFooter alignWithMargins="0"/>
  <ignoredErrors>
    <ignoredError sqref="M23:M24 M26:M29 M31:M34 M6:M9 M11:M14 M16:M19 M21:M22" formulaRange="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tabSelected="1" zoomScale="90" zoomScaleNormal="90" zoomScalePageLayoutView="80" workbookViewId="0">
      <selection activeCell="B21" sqref="B21"/>
    </sheetView>
  </sheetViews>
  <sheetFormatPr defaultColWidth="9.140625" defaultRowHeight="12.75" x14ac:dyDescent="0.2"/>
  <cols>
    <col min="1" max="1" width="3.28515625" style="165" customWidth="1"/>
    <col min="2" max="2" width="8.42578125" style="165" customWidth="1"/>
    <col min="3" max="3" width="13" style="165" customWidth="1"/>
    <col min="4" max="4" width="11.28515625" style="165" customWidth="1"/>
    <col min="5" max="5" width="11.140625" style="165" customWidth="1"/>
    <col min="6" max="6" width="11.7109375" style="165" customWidth="1"/>
    <col min="7" max="7" width="15.28515625" style="165" customWidth="1"/>
    <col min="8" max="8" width="10.7109375" style="165" customWidth="1"/>
    <col min="9" max="9" width="10.28515625" style="165" customWidth="1"/>
    <col min="10" max="12" width="15.7109375" style="165" customWidth="1"/>
    <col min="13" max="13" width="2.7109375" style="165" customWidth="1"/>
    <col min="14" max="16384" width="9.140625" style="165"/>
  </cols>
  <sheetData>
    <row r="1" spans="1:13" ht="18.75" customHeight="1" thickBot="1" x14ac:dyDescent="0.25">
      <c r="A1" s="16"/>
      <c r="B1" s="472" t="s">
        <v>121</v>
      </c>
      <c r="C1" s="472"/>
      <c r="D1" s="472"/>
      <c r="E1" s="472"/>
      <c r="F1" s="472"/>
      <c r="G1" s="472"/>
      <c r="H1" s="472"/>
      <c r="I1" s="472"/>
      <c r="J1" s="472"/>
      <c r="K1" s="472"/>
      <c r="L1" s="472"/>
      <c r="M1" s="283"/>
    </row>
    <row r="2" spans="1:13" ht="19.899999999999999" customHeight="1" thickBot="1" x14ac:dyDescent="0.25">
      <c r="A2" s="16"/>
      <c r="B2" s="470" t="s">
        <v>52</v>
      </c>
      <c r="C2" s="471"/>
      <c r="D2" s="471"/>
      <c r="E2" s="471"/>
      <c r="F2" s="471"/>
      <c r="G2" s="471"/>
      <c r="H2" s="471"/>
      <c r="I2" s="471"/>
      <c r="J2" s="471"/>
      <c r="K2" s="471"/>
      <c r="L2" s="471"/>
      <c r="M2" s="283"/>
    </row>
    <row r="3" spans="1:13" ht="19.149999999999999" customHeight="1" thickBot="1" x14ac:dyDescent="0.25">
      <c r="A3" s="283"/>
      <c r="B3" s="473" t="s">
        <v>1</v>
      </c>
      <c r="C3" s="473" t="s">
        <v>2</v>
      </c>
      <c r="D3" s="473" t="s">
        <v>112</v>
      </c>
      <c r="E3" s="473"/>
      <c r="F3" s="473"/>
      <c r="G3" s="473"/>
      <c r="H3" s="453" t="s">
        <v>7</v>
      </c>
      <c r="I3" s="453" t="s">
        <v>11</v>
      </c>
      <c r="J3" s="453" t="s">
        <v>8</v>
      </c>
      <c r="K3" s="453" t="s">
        <v>9</v>
      </c>
      <c r="L3" s="453" t="s">
        <v>10</v>
      </c>
      <c r="M3" s="283"/>
    </row>
    <row r="4" spans="1:13" ht="16.149999999999999" customHeight="1" thickBot="1" x14ac:dyDescent="0.25">
      <c r="A4" s="283"/>
      <c r="B4" s="474"/>
      <c r="C4" s="474"/>
      <c r="D4" s="474" t="s">
        <v>13</v>
      </c>
      <c r="E4" s="474"/>
      <c r="F4" s="474"/>
      <c r="G4" s="474"/>
      <c r="H4" s="475"/>
      <c r="I4" s="475"/>
      <c r="J4" s="475"/>
      <c r="K4" s="475"/>
      <c r="L4" s="475"/>
      <c r="M4" s="283"/>
    </row>
    <row r="5" spans="1:13" ht="45.75" thickBot="1" x14ac:dyDescent="0.25">
      <c r="A5" s="283"/>
      <c r="B5" s="474"/>
      <c r="C5" s="474"/>
      <c r="D5" s="284" t="s">
        <v>34</v>
      </c>
      <c r="E5" s="284" t="s">
        <v>35</v>
      </c>
      <c r="F5" s="284" t="s">
        <v>36</v>
      </c>
      <c r="G5" s="284" t="s">
        <v>33</v>
      </c>
      <c r="H5" s="475"/>
      <c r="I5" s="475"/>
      <c r="J5" s="475"/>
      <c r="K5" s="475"/>
      <c r="L5" s="475"/>
      <c r="M5" s="283"/>
    </row>
    <row r="6" spans="1:13" ht="21" customHeight="1" x14ac:dyDescent="0.25">
      <c r="A6" s="283"/>
      <c r="B6" s="468" t="s">
        <v>28</v>
      </c>
      <c r="C6" s="86" t="s">
        <v>29</v>
      </c>
      <c r="D6" s="222"/>
      <c r="E6" s="222"/>
      <c r="F6" s="222"/>
      <c r="G6" s="222"/>
      <c r="H6" s="44">
        <v>1</v>
      </c>
      <c r="I6" s="104">
        <f xml:space="preserve"> SUM(D6:G6)</f>
        <v>0</v>
      </c>
      <c r="J6" s="104">
        <f>H6*I6</f>
        <v>0</v>
      </c>
      <c r="K6" s="104">
        <f>D6*150+E6*100+F6*0+G6*0</f>
        <v>0</v>
      </c>
      <c r="L6" s="333">
        <f>H6*K6</f>
        <v>0</v>
      </c>
      <c r="M6" s="283"/>
    </row>
    <row r="7" spans="1:13" ht="21" customHeight="1" x14ac:dyDescent="0.25">
      <c r="A7" s="283"/>
      <c r="B7" s="469"/>
      <c r="C7" s="87" t="s">
        <v>30</v>
      </c>
      <c r="D7" s="228"/>
      <c r="E7" s="228"/>
      <c r="F7" s="228"/>
      <c r="G7" s="228"/>
      <c r="H7" s="198">
        <v>1</v>
      </c>
      <c r="I7" s="108">
        <f>SUM(D7:G7)</f>
        <v>0</v>
      </c>
      <c r="J7" s="108">
        <f t="shared" ref="J7:J11" si="0">H7*I7</f>
        <v>0</v>
      </c>
      <c r="K7" s="108">
        <f t="shared" ref="K7:K11" si="1">D7*150+E7*100+F7*0+G7*0</f>
        <v>0</v>
      </c>
      <c r="L7" s="334">
        <f t="shared" ref="L7:L11" si="2">H7*K7</f>
        <v>0</v>
      </c>
      <c r="M7" s="283"/>
    </row>
    <row r="8" spans="1:13" ht="21" customHeight="1" x14ac:dyDescent="0.25">
      <c r="A8" s="283"/>
      <c r="B8" s="469"/>
      <c r="C8" s="87" t="s">
        <v>31</v>
      </c>
      <c r="D8" s="228"/>
      <c r="E8" s="228"/>
      <c r="F8" s="228"/>
      <c r="G8" s="228"/>
      <c r="H8" s="198">
        <v>1</v>
      </c>
      <c r="I8" s="108">
        <f>SUM(D8:G8)</f>
        <v>0</v>
      </c>
      <c r="J8" s="108">
        <f t="shared" si="0"/>
        <v>0</v>
      </c>
      <c r="K8" s="108">
        <f t="shared" si="1"/>
        <v>0</v>
      </c>
      <c r="L8" s="334">
        <f t="shared" si="2"/>
        <v>0</v>
      </c>
      <c r="M8" s="283"/>
    </row>
    <row r="9" spans="1:13" ht="21" customHeight="1" x14ac:dyDescent="0.25">
      <c r="A9" s="283"/>
      <c r="B9" s="469"/>
      <c r="C9" s="87" t="s">
        <v>32</v>
      </c>
      <c r="D9" s="228"/>
      <c r="E9" s="228"/>
      <c r="F9" s="228"/>
      <c r="G9" s="228"/>
      <c r="H9" s="198">
        <v>1</v>
      </c>
      <c r="I9" s="108">
        <f>SUM(D9:G9)</f>
        <v>0</v>
      </c>
      <c r="J9" s="108">
        <f t="shared" si="0"/>
        <v>0</v>
      </c>
      <c r="K9" s="108">
        <f t="shared" si="1"/>
        <v>0</v>
      </c>
      <c r="L9" s="334">
        <f t="shared" si="2"/>
        <v>0</v>
      </c>
      <c r="M9" s="20"/>
    </row>
    <row r="10" spans="1:13" ht="21" customHeight="1" x14ac:dyDescent="0.25">
      <c r="A10" s="283"/>
      <c r="B10" s="469"/>
      <c r="C10" s="87" t="s">
        <v>48</v>
      </c>
      <c r="D10" s="228"/>
      <c r="E10" s="228"/>
      <c r="F10" s="228"/>
      <c r="G10" s="228"/>
      <c r="H10" s="198">
        <v>1</v>
      </c>
      <c r="I10" s="108">
        <f>SUM(D10:G10)</f>
        <v>0</v>
      </c>
      <c r="J10" s="108">
        <f t="shared" si="0"/>
        <v>0</v>
      </c>
      <c r="K10" s="108">
        <f t="shared" si="1"/>
        <v>0</v>
      </c>
      <c r="L10" s="334">
        <f t="shared" si="2"/>
        <v>0</v>
      </c>
      <c r="M10" s="283"/>
    </row>
    <row r="11" spans="1:13" ht="21" customHeight="1" thickBot="1" x14ac:dyDescent="0.3">
      <c r="A11" s="283"/>
      <c r="B11" s="442"/>
      <c r="C11" s="166" t="s">
        <v>78</v>
      </c>
      <c r="D11" s="72"/>
      <c r="E11" s="72"/>
      <c r="F11" s="72"/>
      <c r="G11" s="72"/>
      <c r="H11" s="45">
        <v>1</v>
      </c>
      <c r="I11" s="106">
        <f>SUM(D11:G11)</f>
        <v>0</v>
      </c>
      <c r="J11" s="106">
        <f t="shared" si="0"/>
        <v>0</v>
      </c>
      <c r="K11" s="106">
        <f t="shared" si="1"/>
        <v>0</v>
      </c>
      <c r="L11" s="335">
        <f t="shared" si="2"/>
        <v>0</v>
      </c>
      <c r="M11" s="283"/>
    </row>
    <row r="12" spans="1:13" ht="28.9" customHeight="1" x14ac:dyDescent="0.25">
      <c r="A12" s="283"/>
      <c r="B12" s="488" t="s">
        <v>16</v>
      </c>
      <c r="C12" s="489"/>
      <c r="D12" s="489"/>
      <c r="E12" s="489"/>
      <c r="F12" s="489"/>
      <c r="G12" s="489"/>
      <c r="H12" s="489"/>
      <c r="I12" s="364">
        <f>SUM(I6:I11)</f>
        <v>0</v>
      </c>
      <c r="J12" s="364">
        <f>SUM(J6:J11)</f>
        <v>0</v>
      </c>
      <c r="K12" s="364">
        <f>SUM(K6:K11)</f>
        <v>0</v>
      </c>
      <c r="L12" s="365">
        <f>SUM(L6:L11)</f>
        <v>0</v>
      </c>
      <c r="M12" s="283"/>
    </row>
    <row r="13" spans="1:13" ht="31.9" customHeight="1" thickBot="1" x14ac:dyDescent="0.3">
      <c r="A13" s="283"/>
      <c r="B13" s="490" t="s">
        <v>14</v>
      </c>
      <c r="C13" s="491"/>
      <c r="D13" s="491"/>
      <c r="E13" s="491"/>
      <c r="F13" s="491"/>
      <c r="G13" s="491"/>
      <c r="H13" s="491"/>
      <c r="I13" s="491"/>
      <c r="J13" s="491"/>
      <c r="K13" s="491"/>
      <c r="L13" s="366">
        <f>IF(J12&gt;0,ROUND((L12/J12),1),0)</f>
        <v>0</v>
      </c>
      <c r="M13" s="283"/>
    </row>
    <row r="14" spans="1:13" ht="13.5" customHeight="1" thickBot="1" x14ac:dyDescent="0.25">
      <c r="A14" s="283"/>
      <c r="B14" s="492"/>
      <c r="C14" s="492"/>
      <c r="D14" s="492"/>
      <c r="E14" s="492"/>
      <c r="F14" s="492"/>
      <c r="G14" s="492"/>
      <c r="H14" s="492"/>
      <c r="I14" s="492"/>
      <c r="J14" s="492"/>
      <c r="K14" s="492"/>
      <c r="L14" s="492"/>
      <c r="M14" s="283"/>
    </row>
    <row r="15" spans="1:13" ht="15" x14ac:dyDescent="0.25">
      <c r="A15" s="479" t="s">
        <v>238</v>
      </c>
      <c r="B15" s="480"/>
      <c r="C15" s="480"/>
      <c r="D15" s="480"/>
      <c r="E15" s="480"/>
      <c r="F15" s="480"/>
      <c r="G15" s="480"/>
      <c r="H15" s="480"/>
      <c r="I15" s="480"/>
      <c r="J15" s="480"/>
      <c r="K15" s="480"/>
      <c r="L15" s="480"/>
      <c r="M15" s="481"/>
    </row>
    <row r="16" spans="1:13" ht="15" x14ac:dyDescent="0.25">
      <c r="A16" s="476" t="s">
        <v>239</v>
      </c>
      <c r="B16" s="477"/>
      <c r="C16" s="477"/>
      <c r="D16" s="477"/>
      <c r="E16" s="477"/>
      <c r="F16" s="477"/>
      <c r="G16" s="477"/>
      <c r="H16" s="477"/>
      <c r="I16" s="477"/>
      <c r="J16" s="477"/>
      <c r="K16" s="477"/>
      <c r="L16" s="477"/>
      <c r="M16" s="478"/>
    </row>
    <row r="17" spans="1:13" s="437" customFormat="1" ht="31.15" customHeight="1" x14ac:dyDescent="0.25">
      <c r="A17" s="482" t="s">
        <v>240</v>
      </c>
      <c r="B17" s="483"/>
      <c r="C17" s="483"/>
      <c r="D17" s="483"/>
      <c r="E17" s="483"/>
      <c r="F17" s="483"/>
      <c r="G17" s="483"/>
      <c r="H17" s="483"/>
      <c r="I17" s="483"/>
      <c r="J17" s="483"/>
      <c r="K17" s="483"/>
      <c r="L17" s="483"/>
      <c r="M17" s="484"/>
    </row>
    <row r="18" spans="1:13" ht="15.75" thickBot="1" x14ac:dyDescent="0.3">
      <c r="A18" s="485" t="s">
        <v>241</v>
      </c>
      <c r="B18" s="486"/>
      <c r="C18" s="486"/>
      <c r="D18" s="486"/>
      <c r="E18" s="486"/>
      <c r="F18" s="486"/>
      <c r="G18" s="486"/>
      <c r="H18" s="486"/>
      <c r="I18" s="486"/>
      <c r="J18" s="486"/>
      <c r="K18" s="486"/>
      <c r="L18" s="486"/>
      <c r="M18" s="487"/>
    </row>
  </sheetData>
  <sheetProtection password="CCF6" sheet="1" objects="1" scenarios="1"/>
  <mergeCells count="19">
    <mergeCell ref="A16:M16"/>
    <mergeCell ref="A15:M15"/>
    <mergeCell ref="A17:M17"/>
    <mergeCell ref="A18:M18"/>
    <mergeCell ref="B12:H12"/>
    <mergeCell ref="B13:K13"/>
    <mergeCell ref="B14:L14"/>
    <mergeCell ref="B6:B11"/>
    <mergeCell ref="B2:L2"/>
    <mergeCell ref="B1:L1"/>
    <mergeCell ref="C3:C5"/>
    <mergeCell ref="D3:G3"/>
    <mergeCell ref="L3:L5"/>
    <mergeCell ref="D4:G4"/>
    <mergeCell ref="J3:J5"/>
    <mergeCell ref="K3:K5"/>
    <mergeCell ref="B3:B5"/>
    <mergeCell ref="H3:H5"/>
    <mergeCell ref="I3:I5"/>
  </mergeCells>
  <phoneticPr fontId="14" type="noConversion"/>
  <printOptions horizontalCentered="1"/>
  <pageMargins left="0.75" right="0.75" top="1" bottom="1" header="0.5" footer="0.5"/>
  <pageSetup scale="91" orientation="landscape" r:id="rId1"/>
  <headerFooter alignWithMargins="0"/>
  <ignoredErrors>
    <ignoredError sqref="I6:I11" formulaRange="1"/>
  </ignoredError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tabSelected="1" zoomScale="80" zoomScaleNormal="80" zoomScalePageLayoutView="80" workbookViewId="0">
      <selection activeCell="B21" sqref="B21"/>
    </sheetView>
  </sheetViews>
  <sheetFormatPr defaultColWidth="9.140625" defaultRowHeight="12.75" x14ac:dyDescent="0.2"/>
  <cols>
    <col min="1" max="1" width="3.7109375" style="3" customWidth="1"/>
    <col min="2" max="3" width="9.140625" style="3"/>
    <col min="4" max="4" width="15.28515625" style="3" customWidth="1"/>
    <col min="5" max="5" width="15.42578125" style="3" customWidth="1"/>
    <col min="6" max="6" width="16.28515625" style="3" customWidth="1"/>
    <col min="7" max="7" width="11.7109375" style="3" customWidth="1"/>
    <col min="8" max="8" width="13.140625" style="3" customWidth="1"/>
    <col min="9" max="9" width="14.42578125" style="3" customWidth="1"/>
    <col min="10" max="10" width="12.140625" style="3" customWidth="1"/>
    <col min="11" max="11" width="13.140625" style="3" customWidth="1"/>
    <col min="12" max="12" width="15.140625" style="3" customWidth="1"/>
    <col min="13" max="13" width="3.42578125" style="64" customWidth="1"/>
    <col min="14" max="14" width="7.7109375" style="5" customWidth="1"/>
    <col min="15" max="16384" width="9.140625" style="3"/>
  </cols>
  <sheetData>
    <row r="1" spans="1:14" ht="18.75" customHeight="1" thickBot="1" x14ac:dyDescent="0.3">
      <c r="A1" s="14"/>
      <c r="B1" s="465" t="s">
        <v>122</v>
      </c>
      <c r="C1" s="465"/>
      <c r="D1" s="465"/>
      <c r="E1" s="465"/>
      <c r="F1" s="465"/>
      <c r="G1" s="465"/>
      <c r="H1" s="465"/>
      <c r="I1" s="465"/>
      <c r="J1" s="465"/>
      <c r="K1" s="465"/>
      <c r="L1" s="465"/>
      <c r="M1" s="76"/>
      <c r="N1" s="4"/>
    </row>
    <row r="2" spans="1:14" ht="22.15" customHeight="1" thickBot="1" x14ac:dyDescent="0.25">
      <c r="A2" s="14"/>
      <c r="B2" s="448" t="s">
        <v>26</v>
      </c>
      <c r="C2" s="449"/>
      <c r="D2" s="449"/>
      <c r="E2" s="449"/>
      <c r="F2" s="449"/>
      <c r="G2" s="449"/>
      <c r="H2" s="449"/>
      <c r="I2" s="449"/>
      <c r="J2" s="449"/>
      <c r="K2" s="449"/>
      <c r="L2" s="450"/>
      <c r="M2" s="31"/>
    </row>
    <row r="3" spans="1:14" ht="15" customHeight="1" thickBot="1" x14ac:dyDescent="0.3">
      <c r="A3" s="14"/>
      <c r="B3" s="452" t="s">
        <v>1</v>
      </c>
      <c r="C3" s="452" t="s">
        <v>2</v>
      </c>
      <c r="D3" s="500" t="s">
        <v>112</v>
      </c>
      <c r="E3" s="501"/>
      <c r="F3" s="502"/>
      <c r="G3" s="452" t="s">
        <v>7</v>
      </c>
      <c r="H3" s="499" t="s">
        <v>11</v>
      </c>
      <c r="I3" s="452" t="s">
        <v>8</v>
      </c>
      <c r="J3" s="452" t="s">
        <v>9</v>
      </c>
      <c r="K3" s="452" t="s">
        <v>10</v>
      </c>
      <c r="L3" s="451" t="s">
        <v>81</v>
      </c>
      <c r="M3" s="31"/>
    </row>
    <row r="4" spans="1:14" ht="18" customHeight="1" thickBot="1" x14ac:dyDescent="0.3">
      <c r="A4" s="14"/>
      <c r="B4" s="452"/>
      <c r="C4" s="452"/>
      <c r="D4" s="445" t="s">
        <v>0</v>
      </c>
      <c r="E4" s="446"/>
      <c r="F4" s="447"/>
      <c r="G4" s="452"/>
      <c r="H4" s="452"/>
      <c r="I4" s="452"/>
      <c r="J4" s="452"/>
      <c r="K4" s="452"/>
      <c r="L4" s="452"/>
      <c r="M4" s="31"/>
    </row>
    <row r="5" spans="1:14" ht="48" customHeight="1" thickBot="1" x14ac:dyDescent="0.3">
      <c r="A5" s="17"/>
      <c r="B5" s="453"/>
      <c r="C5" s="453"/>
      <c r="D5" s="55" t="s">
        <v>53</v>
      </c>
      <c r="E5" s="55" t="s">
        <v>24</v>
      </c>
      <c r="F5" s="55" t="s">
        <v>37</v>
      </c>
      <c r="G5" s="453"/>
      <c r="H5" s="453"/>
      <c r="I5" s="453"/>
      <c r="J5" s="453"/>
      <c r="K5" s="453"/>
      <c r="L5" s="453"/>
      <c r="M5" s="77"/>
    </row>
    <row r="6" spans="1:14" ht="18.75" customHeight="1" x14ac:dyDescent="0.25">
      <c r="A6" s="14"/>
      <c r="B6" s="494">
        <v>3</v>
      </c>
      <c r="C6" s="53" t="s">
        <v>3</v>
      </c>
      <c r="D6" s="90"/>
      <c r="E6" s="90"/>
      <c r="F6" s="90"/>
      <c r="G6" s="44">
        <v>2</v>
      </c>
      <c r="H6" s="104">
        <f>SUM(D6:F6)</f>
        <v>0</v>
      </c>
      <c r="I6" s="104">
        <f>G6*H6</f>
        <v>0</v>
      </c>
      <c r="J6" s="105">
        <f>D6*150+E6*100+F6*0</f>
        <v>0</v>
      </c>
      <c r="K6" s="110">
        <f>G6*J6</f>
        <v>0</v>
      </c>
      <c r="L6" s="493">
        <f>IF(M6&gt;0,ROUND((M7/M6),1),0)</f>
        <v>0</v>
      </c>
      <c r="M6" s="225">
        <f>SUM(I6:I7)</f>
        <v>0</v>
      </c>
    </row>
    <row r="7" spans="1:14" ht="15.75" thickBot="1" x14ac:dyDescent="0.3">
      <c r="A7" s="14"/>
      <c r="B7" s="495"/>
      <c r="C7" s="54" t="s">
        <v>204</v>
      </c>
      <c r="D7" s="91"/>
      <c r="E7" s="91"/>
      <c r="F7" s="91"/>
      <c r="G7" s="45">
        <v>2</v>
      </c>
      <c r="H7" s="106">
        <f>SUM(D7:F7)</f>
        <v>0</v>
      </c>
      <c r="I7" s="106">
        <f>G7*H7</f>
        <v>0</v>
      </c>
      <c r="J7" s="106">
        <f>D7*150+E7*100+F7*0</f>
        <v>0</v>
      </c>
      <c r="K7" s="111">
        <f>G7*J7</f>
        <v>0</v>
      </c>
      <c r="L7" s="462"/>
      <c r="M7" s="78">
        <f>SUM(K6:K7)</f>
        <v>0</v>
      </c>
    </row>
    <row r="8" spans="1:14" ht="9.75" customHeight="1" thickBot="1" x14ac:dyDescent="0.3">
      <c r="A8" s="14"/>
      <c r="B8" s="226"/>
      <c r="C8" s="224"/>
      <c r="D8" s="397"/>
      <c r="E8" s="397"/>
      <c r="F8" s="397"/>
      <c r="G8" s="224"/>
      <c r="H8" s="103"/>
      <c r="I8" s="103"/>
      <c r="J8" s="103"/>
      <c r="K8" s="112"/>
      <c r="L8" s="151"/>
      <c r="M8" s="225"/>
    </row>
    <row r="9" spans="1:14" ht="15.75" customHeight="1" x14ac:dyDescent="0.25">
      <c r="A9" s="14"/>
      <c r="B9" s="494">
        <v>4</v>
      </c>
      <c r="C9" s="53" t="s">
        <v>3</v>
      </c>
      <c r="D9" s="90"/>
      <c r="E9" s="90"/>
      <c r="F9" s="90"/>
      <c r="G9" s="44">
        <v>2</v>
      </c>
      <c r="H9" s="104">
        <f>SUM(D9:F9)</f>
        <v>0</v>
      </c>
      <c r="I9" s="104">
        <f>G9*H9</f>
        <v>0</v>
      </c>
      <c r="J9" s="105">
        <f>D9*150+E9*100+F9*0</f>
        <v>0</v>
      </c>
      <c r="K9" s="110">
        <f>G9*J9</f>
        <v>0</v>
      </c>
      <c r="L9" s="462">
        <f>IF(M9&gt;0,ROUND((M10/M9),1),0)</f>
        <v>0</v>
      </c>
      <c r="M9" s="225">
        <f>SUM(I9:I11)</f>
        <v>0</v>
      </c>
    </row>
    <row r="10" spans="1:14" ht="15.75" customHeight="1" x14ac:dyDescent="0.25">
      <c r="A10" s="14"/>
      <c r="B10" s="506"/>
      <c r="C10" s="56" t="s">
        <v>204</v>
      </c>
      <c r="D10" s="92"/>
      <c r="E10" s="92"/>
      <c r="F10" s="92"/>
      <c r="G10" s="46">
        <v>2</v>
      </c>
      <c r="H10" s="107">
        <f>SUM(D10:F10)</f>
        <v>0</v>
      </c>
      <c r="I10" s="107">
        <f>G10*H10</f>
        <v>0</v>
      </c>
      <c r="J10" s="108">
        <f>D10*150+E10*100+F10*0</f>
        <v>0</v>
      </c>
      <c r="K10" s="113">
        <f>G10*J10</f>
        <v>0</v>
      </c>
      <c r="L10" s="462"/>
      <c r="M10" s="78">
        <f>SUM(K9:K11)</f>
        <v>0</v>
      </c>
    </row>
    <row r="11" spans="1:14" ht="15.75" thickBot="1" x14ac:dyDescent="0.3">
      <c r="A11" s="14"/>
      <c r="B11" s="495"/>
      <c r="C11" s="54" t="s">
        <v>5</v>
      </c>
      <c r="D11" s="93"/>
      <c r="E11" s="93"/>
      <c r="F11" s="93"/>
      <c r="G11" s="45">
        <v>1</v>
      </c>
      <c r="H11" s="106">
        <f>SUM(D11:F11)</f>
        <v>0</v>
      </c>
      <c r="I11" s="106">
        <f>G11*H11</f>
        <v>0</v>
      </c>
      <c r="J11" s="106">
        <f>D11*150+E11*100+F11*0</f>
        <v>0</v>
      </c>
      <c r="K11" s="111">
        <f>G11*J11</f>
        <v>0</v>
      </c>
      <c r="L11" s="462"/>
      <c r="M11" s="225"/>
    </row>
    <row r="12" spans="1:14" ht="9.75" customHeight="1" thickBot="1" x14ac:dyDescent="0.3">
      <c r="A12" s="14"/>
      <c r="B12" s="226"/>
      <c r="C12" s="224"/>
      <c r="D12" s="397"/>
      <c r="E12" s="397"/>
      <c r="F12" s="397"/>
      <c r="G12" s="224"/>
      <c r="H12" s="103"/>
      <c r="I12" s="103"/>
      <c r="J12" s="103"/>
      <c r="K12" s="112"/>
      <c r="L12" s="151"/>
      <c r="M12" s="225"/>
    </row>
    <row r="13" spans="1:14" ht="15" x14ac:dyDescent="0.25">
      <c r="A13" s="14"/>
      <c r="B13" s="494">
        <v>5</v>
      </c>
      <c r="C13" s="53" t="s">
        <v>3</v>
      </c>
      <c r="D13" s="90"/>
      <c r="E13" s="90"/>
      <c r="F13" s="90"/>
      <c r="G13" s="44">
        <v>2</v>
      </c>
      <c r="H13" s="104">
        <f>SUM(D13:F13)</f>
        <v>0</v>
      </c>
      <c r="I13" s="104">
        <f>G13*H13</f>
        <v>0</v>
      </c>
      <c r="J13" s="105">
        <f>D13*150+E13*100+F13*0</f>
        <v>0</v>
      </c>
      <c r="K13" s="110">
        <f>G13*J13</f>
        <v>0</v>
      </c>
      <c r="L13" s="493">
        <f>IF(M13&gt;0,ROUND((M14/M13),1),0)</f>
        <v>0</v>
      </c>
      <c r="M13" s="225">
        <f>SUM(I13:I14)</f>
        <v>0</v>
      </c>
    </row>
    <row r="14" spans="1:14" ht="15.75" thickBot="1" x14ac:dyDescent="0.3">
      <c r="A14" s="14"/>
      <c r="B14" s="495"/>
      <c r="C14" s="54" t="s">
        <v>204</v>
      </c>
      <c r="D14" s="91"/>
      <c r="E14" s="91"/>
      <c r="F14" s="91"/>
      <c r="G14" s="45">
        <v>2</v>
      </c>
      <c r="H14" s="106">
        <f>SUM(D14:F14)</f>
        <v>0</v>
      </c>
      <c r="I14" s="106">
        <f>G14*H14</f>
        <v>0</v>
      </c>
      <c r="J14" s="106">
        <f>D14*150+E14*100+F14*0</f>
        <v>0</v>
      </c>
      <c r="K14" s="111">
        <f>G14*J14</f>
        <v>0</v>
      </c>
      <c r="L14" s="462"/>
      <c r="M14" s="78">
        <f>SUM(K13:K14)</f>
        <v>0</v>
      </c>
    </row>
    <row r="15" spans="1:14" ht="10.5" customHeight="1" thickBot="1" x14ac:dyDescent="0.3">
      <c r="A15" s="14"/>
      <c r="B15" s="226"/>
      <c r="C15" s="224"/>
      <c r="D15" s="397"/>
      <c r="E15" s="397"/>
      <c r="F15" s="397"/>
      <c r="G15" s="224"/>
      <c r="H15" s="103"/>
      <c r="I15" s="103"/>
      <c r="J15" s="103"/>
      <c r="K15" s="112"/>
      <c r="L15" s="151"/>
      <c r="M15" s="225"/>
    </row>
    <row r="16" spans="1:14" ht="15" x14ac:dyDescent="0.25">
      <c r="A16" s="14"/>
      <c r="B16" s="494">
        <v>6</v>
      </c>
      <c r="C16" s="53" t="s">
        <v>3</v>
      </c>
      <c r="D16" s="90"/>
      <c r="E16" s="90"/>
      <c r="F16" s="90"/>
      <c r="G16" s="44">
        <v>2</v>
      </c>
      <c r="H16" s="104">
        <f>SUM(D16:F16)</f>
        <v>0</v>
      </c>
      <c r="I16" s="104">
        <f>G16*H16</f>
        <v>0</v>
      </c>
      <c r="J16" s="105">
        <f>D16*150+E16*100+F16*0</f>
        <v>0</v>
      </c>
      <c r="K16" s="110">
        <f>G16*J16</f>
        <v>0</v>
      </c>
      <c r="L16" s="493">
        <f>IF(M16&gt;0,ROUND((M17/M16),1),0)</f>
        <v>0</v>
      </c>
      <c r="M16" s="225">
        <f>SUM(I16:I17)</f>
        <v>0</v>
      </c>
    </row>
    <row r="17" spans="1:14" ht="15.75" thickBot="1" x14ac:dyDescent="0.3">
      <c r="A17" s="14"/>
      <c r="B17" s="495"/>
      <c r="C17" s="54" t="s">
        <v>204</v>
      </c>
      <c r="D17" s="91"/>
      <c r="E17" s="91"/>
      <c r="F17" s="91"/>
      <c r="G17" s="45">
        <v>2</v>
      </c>
      <c r="H17" s="106">
        <f>SUM(D17:F17)</f>
        <v>0</v>
      </c>
      <c r="I17" s="106">
        <f>G17*H17</f>
        <v>0</v>
      </c>
      <c r="J17" s="106">
        <f>D17*150+E17*100+F17*0</f>
        <v>0</v>
      </c>
      <c r="K17" s="111">
        <f>G17*J17</f>
        <v>0</v>
      </c>
      <c r="L17" s="462"/>
      <c r="M17" s="78">
        <f>SUM(K16:K17)</f>
        <v>0</v>
      </c>
    </row>
    <row r="18" spans="1:14" ht="10.5" customHeight="1" thickBot="1" x14ac:dyDescent="0.3">
      <c r="A18" s="14"/>
      <c r="B18" s="226"/>
      <c r="C18" s="224"/>
      <c r="D18" s="397"/>
      <c r="E18" s="397"/>
      <c r="F18" s="397"/>
      <c r="G18" s="224"/>
      <c r="H18" s="103"/>
      <c r="I18" s="103"/>
      <c r="J18" s="103"/>
      <c r="K18" s="112"/>
      <c r="L18" s="151"/>
      <c r="M18" s="225"/>
    </row>
    <row r="19" spans="1:14" ht="15" x14ac:dyDescent="0.25">
      <c r="A19" s="14"/>
      <c r="B19" s="494">
        <v>7</v>
      </c>
      <c r="C19" s="53" t="s">
        <v>3</v>
      </c>
      <c r="D19" s="90"/>
      <c r="E19" s="90"/>
      <c r="F19" s="90"/>
      <c r="G19" s="44">
        <v>2</v>
      </c>
      <c r="H19" s="104">
        <f>SUM(D19:F19)</f>
        <v>0</v>
      </c>
      <c r="I19" s="104">
        <f>G19*H19</f>
        <v>0</v>
      </c>
      <c r="J19" s="105">
        <f>D19*150+E19*100+F19*0</f>
        <v>0</v>
      </c>
      <c r="K19" s="110">
        <f>G19*J19</f>
        <v>0</v>
      </c>
      <c r="L19" s="493">
        <f>IF(M19&gt;0,ROUND((M20/M19),1),0)</f>
        <v>0</v>
      </c>
      <c r="M19" s="225">
        <f>SUM(I19:I20)</f>
        <v>0</v>
      </c>
    </row>
    <row r="20" spans="1:14" ht="15.75" thickBot="1" x14ac:dyDescent="0.3">
      <c r="A20" s="14"/>
      <c r="B20" s="495"/>
      <c r="C20" s="54" t="s">
        <v>204</v>
      </c>
      <c r="D20" s="91"/>
      <c r="E20" s="91"/>
      <c r="F20" s="91"/>
      <c r="G20" s="45">
        <v>2</v>
      </c>
      <c r="H20" s="106">
        <f>SUM(D20:F20)</f>
        <v>0</v>
      </c>
      <c r="I20" s="106">
        <f>G20*H20</f>
        <v>0</v>
      </c>
      <c r="J20" s="106">
        <f>D20*150+E20*100+F20*0</f>
        <v>0</v>
      </c>
      <c r="K20" s="111">
        <f>G20*J20</f>
        <v>0</v>
      </c>
      <c r="L20" s="462"/>
      <c r="M20" s="78">
        <f>SUM(K19:K20)</f>
        <v>0</v>
      </c>
    </row>
    <row r="21" spans="1:14" ht="9.75" customHeight="1" thickBot="1" x14ac:dyDescent="0.3">
      <c r="A21" s="14"/>
      <c r="B21" s="226"/>
      <c r="C21" s="224"/>
      <c r="D21" s="397"/>
      <c r="E21" s="397"/>
      <c r="F21" s="397"/>
      <c r="G21" s="224"/>
      <c r="H21" s="103"/>
      <c r="I21" s="103"/>
      <c r="J21" s="103"/>
      <c r="K21" s="112"/>
      <c r="L21" s="151"/>
      <c r="M21" s="225"/>
    </row>
    <row r="22" spans="1:14" ht="15" x14ac:dyDescent="0.25">
      <c r="A22" s="14"/>
      <c r="B22" s="494">
        <v>8</v>
      </c>
      <c r="C22" s="53" t="s">
        <v>3</v>
      </c>
      <c r="D22" s="94"/>
      <c r="E22" s="94"/>
      <c r="F22" s="94"/>
      <c r="G22" s="44">
        <v>2</v>
      </c>
      <c r="H22" s="104">
        <f>SUM(D22:F22)</f>
        <v>0</v>
      </c>
      <c r="I22" s="104">
        <f>G22*H22</f>
        <v>0</v>
      </c>
      <c r="J22" s="105">
        <f>D22*150+E22*100+F22*0</f>
        <v>0</v>
      </c>
      <c r="K22" s="110">
        <f>G22*J22</f>
        <v>0</v>
      </c>
      <c r="L22" s="462">
        <f>IF(M23&gt;0,ROUND((M24/M23),1),0)</f>
        <v>0</v>
      </c>
      <c r="M22" s="225"/>
    </row>
    <row r="23" spans="1:14" ht="15" x14ac:dyDescent="0.25">
      <c r="A23" s="14"/>
      <c r="B23" s="506"/>
      <c r="C23" s="56" t="s">
        <v>204</v>
      </c>
      <c r="D23" s="95"/>
      <c r="E23" s="95"/>
      <c r="F23" s="95"/>
      <c r="G23" s="46">
        <v>2</v>
      </c>
      <c r="H23" s="107">
        <f>SUM(D23:F23)</f>
        <v>0</v>
      </c>
      <c r="I23" s="107">
        <f>G23*H23</f>
        <v>0</v>
      </c>
      <c r="J23" s="108">
        <f>D23*150+E23*100+F23*0</f>
        <v>0</v>
      </c>
      <c r="K23" s="113">
        <f>G23*J23</f>
        <v>0</v>
      </c>
      <c r="L23" s="462"/>
      <c r="M23" s="225">
        <f>SUM(I22:I24)</f>
        <v>0</v>
      </c>
    </row>
    <row r="24" spans="1:14" ht="15.75" thickBot="1" x14ac:dyDescent="0.3">
      <c r="A24" s="14"/>
      <c r="B24" s="495"/>
      <c r="C24" s="54" t="s">
        <v>5</v>
      </c>
      <c r="D24" s="96"/>
      <c r="E24" s="96"/>
      <c r="F24" s="96"/>
      <c r="G24" s="45">
        <v>1</v>
      </c>
      <c r="H24" s="106">
        <f>SUM(D24:F24)</f>
        <v>0</v>
      </c>
      <c r="I24" s="106">
        <f>G24*H24</f>
        <v>0</v>
      </c>
      <c r="J24" s="109">
        <f>D24*150+E24*100+F24*0</f>
        <v>0</v>
      </c>
      <c r="K24" s="111">
        <f>G24*J24</f>
        <v>0</v>
      </c>
      <c r="L24" s="462"/>
      <c r="M24" s="78">
        <f>SUM(K22:K24)</f>
        <v>0</v>
      </c>
    </row>
    <row r="25" spans="1:14" ht="19.899999999999999" customHeight="1" x14ac:dyDescent="0.25">
      <c r="A25" s="14"/>
      <c r="B25" s="507" t="s">
        <v>16</v>
      </c>
      <c r="C25" s="508"/>
      <c r="D25" s="508"/>
      <c r="E25" s="508"/>
      <c r="F25" s="508"/>
      <c r="G25" s="509"/>
      <c r="H25" s="364">
        <f>SUM(H6:H7,H9:H11,H13:H14,H16:H17,H19:H20,H22:H24)</f>
        <v>0</v>
      </c>
      <c r="I25" s="364">
        <f>SUM(I6:I7,I9:I11,I13:I14,I16:I17,I19:I20,I22:I24)</f>
        <v>0</v>
      </c>
      <c r="J25" s="364">
        <f>SUM(J6:J7,J9:J11,J13:J14,J16:J17,J19:J20,J22:J24)</f>
        <v>0</v>
      </c>
      <c r="K25" s="367">
        <f>SUM(K6:K7,K9:K11,K13:K14,K16:K17,K19:K20,K22:K24)</f>
        <v>0</v>
      </c>
      <c r="L25" s="51"/>
      <c r="M25" s="31"/>
    </row>
    <row r="26" spans="1:14" ht="25.15" customHeight="1" thickBot="1" x14ac:dyDescent="0.3">
      <c r="A26" s="14"/>
      <c r="B26" s="503" t="s">
        <v>15</v>
      </c>
      <c r="C26" s="504"/>
      <c r="D26" s="504"/>
      <c r="E26" s="504"/>
      <c r="F26" s="504"/>
      <c r="G26" s="504"/>
      <c r="H26" s="504"/>
      <c r="I26" s="504"/>
      <c r="J26" s="505"/>
      <c r="K26" s="366">
        <f>IF(I25&gt;0, ROUND((K25/I25),1),0)</f>
        <v>0</v>
      </c>
      <c r="L26" s="52"/>
      <c r="M26" s="31"/>
    </row>
    <row r="27" spans="1:14" ht="15.75" customHeight="1" thickBot="1" x14ac:dyDescent="0.25">
      <c r="A27" s="15"/>
      <c r="B27" s="15"/>
      <c r="C27" s="15"/>
      <c r="D27" s="15"/>
      <c r="E27" s="15"/>
      <c r="F27" s="15"/>
      <c r="G27" s="15"/>
      <c r="H27" s="15"/>
      <c r="I27" s="15"/>
      <c r="J27" s="15"/>
      <c r="K27" s="15"/>
      <c r="L27" s="15"/>
      <c r="M27" s="15"/>
      <c r="N27" s="4"/>
    </row>
    <row r="28" spans="1:14" ht="22.9" customHeight="1" thickBot="1" x14ac:dyDescent="0.25">
      <c r="A28" s="496" t="s">
        <v>82</v>
      </c>
      <c r="B28" s="497"/>
      <c r="C28" s="497"/>
      <c r="D28" s="497"/>
      <c r="E28" s="497"/>
      <c r="F28" s="497"/>
      <c r="G28" s="497"/>
      <c r="H28" s="497"/>
      <c r="I28" s="497"/>
      <c r="J28" s="497"/>
      <c r="K28" s="497"/>
      <c r="L28" s="497"/>
      <c r="M28" s="498"/>
    </row>
    <row r="29" spans="1:14" x14ac:dyDescent="0.2">
      <c r="A29" s="2"/>
    </row>
  </sheetData>
  <sheetProtection password="CCF6" sheet="1" objects="1" scenarios="1"/>
  <mergeCells count="27">
    <mergeCell ref="A28:M28"/>
    <mergeCell ref="B3:B5"/>
    <mergeCell ref="C3:C5"/>
    <mergeCell ref="G3:G5"/>
    <mergeCell ref="H3:H5"/>
    <mergeCell ref="I3:I5"/>
    <mergeCell ref="J3:J5"/>
    <mergeCell ref="K3:K5"/>
    <mergeCell ref="D3:F3"/>
    <mergeCell ref="B26:J26"/>
    <mergeCell ref="B19:B20"/>
    <mergeCell ref="B22:B24"/>
    <mergeCell ref="B6:B7"/>
    <mergeCell ref="B25:G25"/>
    <mergeCell ref="B9:B11"/>
    <mergeCell ref="B13:B14"/>
    <mergeCell ref="B1:L1"/>
    <mergeCell ref="L22:L24"/>
    <mergeCell ref="L6:L7"/>
    <mergeCell ref="L9:L11"/>
    <mergeCell ref="L13:L14"/>
    <mergeCell ref="L16:L17"/>
    <mergeCell ref="L19:L20"/>
    <mergeCell ref="B2:L2"/>
    <mergeCell ref="D4:F4"/>
    <mergeCell ref="L3:L5"/>
    <mergeCell ref="B16:B17"/>
  </mergeCells>
  <pageMargins left="0.7" right="0.7" top="0.75" bottom="0.75" header="0.3" footer="0.3"/>
  <pageSetup orientation="landscape" r:id="rId1"/>
  <ignoredErrors>
    <ignoredError sqref="H6:H7 H9:H11 H13:H14 H16:H17 H19:H20 H22:H24" formulaRange="1"/>
  </ignoredError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tabSelected="1" zoomScale="80" zoomScaleNormal="80" zoomScalePageLayoutView="80" workbookViewId="0">
      <selection activeCell="B21" sqref="B21"/>
    </sheetView>
  </sheetViews>
  <sheetFormatPr defaultColWidth="9.140625" defaultRowHeight="12.75" x14ac:dyDescent="0.2"/>
  <cols>
    <col min="1" max="1" width="3.140625" style="3" customWidth="1"/>
    <col min="2" max="2" width="11" style="3" customWidth="1"/>
    <col min="3" max="3" width="10" style="3" customWidth="1"/>
    <col min="4" max="4" width="14.140625" style="3" customWidth="1"/>
    <col min="5" max="5" width="15.42578125" style="3" customWidth="1"/>
    <col min="6" max="6" width="16.140625" style="3" customWidth="1"/>
    <col min="7" max="7" width="11.28515625" style="3" customWidth="1"/>
    <col min="8" max="8" width="12.42578125" style="3" customWidth="1"/>
    <col min="9" max="9" width="15.7109375" style="3" customWidth="1"/>
    <col min="10" max="10" width="14" style="3" customWidth="1"/>
    <col min="11" max="12" width="15.7109375" style="3" customWidth="1"/>
    <col min="13" max="13" width="3.7109375" style="64" customWidth="1"/>
    <col min="14" max="14" width="9.42578125" style="5" customWidth="1"/>
    <col min="15" max="15" width="9.7109375" style="3" customWidth="1"/>
    <col min="16" max="16384" width="9.140625" style="3"/>
  </cols>
  <sheetData>
    <row r="1" spans="1:14" ht="15.75" customHeight="1" thickBot="1" x14ac:dyDescent="0.3">
      <c r="A1" s="18"/>
      <c r="B1" s="512" t="s">
        <v>120</v>
      </c>
      <c r="C1" s="512"/>
      <c r="D1" s="512"/>
      <c r="E1" s="512"/>
      <c r="F1" s="512"/>
      <c r="G1" s="512"/>
      <c r="H1" s="512"/>
      <c r="I1" s="512"/>
      <c r="J1" s="512"/>
      <c r="K1" s="512"/>
      <c r="L1" s="512"/>
      <c r="M1" s="76"/>
    </row>
    <row r="2" spans="1:14" ht="18" customHeight="1" thickBot="1" x14ac:dyDescent="0.3">
      <c r="A2" s="14"/>
      <c r="B2" s="457" t="s">
        <v>80</v>
      </c>
      <c r="C2" s="458"/>
      <c r="D2" s="458"/>
      <c r="E2" s="458"/>
      <c r="F2" s="458"/>
      <c r="G2" s="458"/>
      <c r="H2" s="458"/>
      <c r="I2" s="458"/>
      <c r="J2" s="458"/>
      <c r="K2" s="458"/>
      <c r="L2" s="459"/>
      <c r="M2" s="31"/>
      <c r="N2" s="4"/>
    </row>
    <row r="3" spans="1:14" ht="16.149999999999999" customHeight="1" thickBot="1" x14ac:dyDescent="0.3">
      <c r="A3" s="14"/>
      <c r="B3" s="453" t="s">
        <v>1</v>
      </c>
      <c r="C3" s="453" t="s">
        <v>2</v>
      </c>
      <c r="D3" s="500" t="s">
        <v>112</v>
      </c>
      <c r="E3" s="501"/>
      <c r="F3" s="502"/>
      <c r="G3" s="453" t="s">
        <v>7</v>
      </c>
      <c r="H3" s="514" t="s">
        <v>11</v>
      </c>
      <c r="I3" s="453" t="s">
        <v>8</v>
      </c>
      <c r="J3" s="453" t="s">
        <v>9</v>
      </c>
      <c r="K3" s="453" t="s">
        <v>10</v>
      </c>
      <c r="L3" s="451" t="s">
        <v>81</v>
      </c>
      <c r="M3" s="31"/>
    </row>
    <row r="4" spans="1:14" ht="16.899999999999999" customHeight="1" thickBot="1" x14ac:dyDescent="0.3">
      <c r="A4" s="14"/>
      <c r="B4" s="475"/>
      <c r="C4" s="475"/>
      <c r="D4" s="445" t="s">
        <v>0</v>
      </c>
      <c r="E4" s="446"/>
      <c r="F4" s="447"/>
      <c r="G4" s="475"/>
      <c r="H4" s="475"/>
      <c r="I4" s="475"/>
      <c r="J4" s="475"/>
      <c r="K4" s="475"/>
      <c r="L4" s="452"/>
      <c r="M4" s="31"/>
    </row>
    <row r="5" spans="1:14" ht="48" customHeight="1" thickBot="1" x14ac:dyDescent="0.3">
      <c r="A5" s="17"/>
      <c r="B5" s="475"/>
      <c r="C5" s="475"/>
      <c r="D5" s="55" t="s">
        <v>53</v>
      </c>
      <c r="E5" s="55" t="s">
        <v>24</v>
      </c>
      <c r="F5" s="55" t="s">
        <v>37</v>
      </c>
      <c r="G5" s="475"/>
      <c r="H5" s="475"/>
      <c r="I5" s="475"/>
      <c r="J5" s="475"/>
      <c r="K5" s="475"/>
      <c r="L5" s="453"/>
      <c r="M5" s="77"/>
    </row>
    <row r="6" spans="1:14" ht="18" customHeight="1" x14ac:dyDescent="0.2">
      <c r="A6" s="14"/>
      <c r="B6" s="510">
        <v>10</v>
      </c>
      <c r="C6" s="213" t="s">
        <v>3</v>
      </c>
      <c r="D6" s="97"/>
      <c r="E6" s="94"/>
      <c r="F6" s="98"/>
      <c r="G6" s="336">
        <v>1</v>
      </c>
      <c r="H6" s="337">
        <f>SUM(D6:F6)</f>
        <v>0</v>
      </c>
      <c r="I6" s="338">
        <f>G6*H6</f>
        <v>0</v>
      </c>
      <c r="J6" s="339">
        <f>D6*150+E6*100+F6*0</f>
        <v>0</v>
      </c>
      <c r="K6" s="340">
        <f>G6*J6</f>
        <v>0</v>
      </c>
      <c r="L6" s="493">
        <f>IF(M6&gt;0,ROUND((M7/M6),1),0)</f>
        <v>0</v>
      </c>
      <c r="M6" s="225">
        <f>SUM(I6:I7)</f>
        <v>0</v>
      </c>
    </row>
    <row r="7" spans="1:14" ht="15.75" thickBot="1" x14ac:dyDescent="0.25">
      <c r="A7" s="14"/>
      <c r="B7" s="511"/>
      <c r="C7" s="214" t="s">
        <v>204</v>
      </c>
      <c r="D7" s="216"/>
      <c r="E7" s="93"/>
      <c r="F7" s="217"/>
      <c r="G7" s="341">
        <v>1</v>
      </c>
      <c r="H7" s="342">
        <f>SUM(D7:F7)</f>
        <v>0</v>
      </c>
      <c r="I7" s="343">
        <f>G7*H7</f>
        <v>0</v>
      </c>
      <c r="J7" s="343">
        <f>D7*150+E7*100+F7*0</f>
        <v>0</v>
      </c>
      <c r="K7" s="344">
        <f>G7*J7</f>
        <v>0</v>
      </c>
      <c r="L7" s="513"/>
      <c r="M7" s="78">
        <f>SUM(K6:K7)</f>
        <v>0</v>
      </c>
    </row>
    <row r="8" spans="1:14" ht="9.75" customHeight="1" thickBot="1" x14ac:dyDescent="0.25">
      <c r="A8" s="14"/>
      <c r="B8" s="223"/>
      <c r="C8" s="223"/>
      <c r="D8" s="398"/>
      <c r="E8" s="397"/>
      <c r="F8" s="399"/>
      <c r="G8" s="223"/>
      <c r="H8" s="114"/>
      <c r="I8" s="114"/>
      <c r="J8" s="114"/>
      <c r="K8" s="115"/>
      <c r="L8" s="130"/>
      <c r="M8" s="31"/>
    </row>
    <row r="9" spans="1:14" ht="18.75" customHeight="1" thickBot="1" x14ac:dyDescent="0.25">
      <c r="A9" s="14"/>
      <c r="B9" s="289">
        <v>11</v>
      </c>
      <c r="C9" s="215" t="s">
        <v>5</v>
      </c>
      <c r="D9" s="218"/>
      <c r="E9" s="219"/>
      <c r="F9" s="220"/>
      <c r="G9" s="345">
        <v>1</v>
      </c>
      <c r="H9" s="339">
        <f>SUM(D9:F9)</f>
        <v>0</v>
      </c>
      <c r="I9" s="339">
        <f>G9*H9</f>
        <v>0</v>
      </c>
      <c r="J9" s="339">
        <f>D9*150+E9*100+F9*0</f>
        <v>0</v>
      </c>
      <c r="K9" s="346">
        <f>G9*J9</f>
        <v>0</v>
      </c>
      <c r="L9" s="347">
        <f>IF(I9&gt;0,ROUND((K9/I9),1),0)</f>
        <v>0</v>
      </c>
      <c r="M9" s="31"/>
    </row>
    <row r="10" spans="1:14" ht="22.15" customHeight="1" x14ac:dyDescent="0.25">
      <c r="A10" s="14"/>
      <c r="B10" s="507" t="s">
        <v>16</v>
      </c>
      <c r="C10" s="508"/>
      <c r="D10" s="508"/>
      <c r="E10" s="508"/>
      <c r="F10" s="508"/>
      <c r="G10" s="509"/>
      <c r="H10" s="364">
        <f>SUM(H6:H7,H9)</f>
        <v>0</v>
      </c>
      <c r="I10" s="364">
        <f>SUM(I6:I7,I9)</f>
        <v>0</v>
      </c>
      <c r="J10" s="364">
        <f>SUM(J6:J7,J9)</f>
        <v>0</v>
      </c>
      <c r="K10" s="367">
        <f>SUM(K6:K7,K9)</f>
        <v>0</v>
      </c>
      <c r="L10" s="99"/>
      <c r="M10" s="31"/>
    </row>
    <row r="11" spans="1:14" ht="25.9" customHeight="1" thickBot="1" x14ac:dyDescent="0.3">
      <c r="A11" s="14"/>
      <c r="B11" s="503" t="s">
        <v>14</v>
      </c>
      <c r="C11" s="504"/>
      <c r="D11" s="504"/>
      <c r="E11" s="504"/>
      <c r="F11" s="504"/>
      <c r="G11" s="504"/>
      <c r="H11" s="504"/>
      <c r="I11" s="504"/>
      <c r="J11" s="505"/>
      <c r="K11" s="366">
        <f>IF(I10&gt;0, ROUND(K10/I10,1),0)</f>
        <v>0</v>
      </c>
      <c r="L11" s="100"/>
      <c r="M11" s="225"/>
    </row>
    <row r="12" spans="1:14" ht="15" thickBot="1" x14ac:dyDescent="0.25">
      <c r="A12" s="14"/>
      <c r="B12" s="225"/>
      <c r="C12" s="225"/>
      <c r="D12" s="225"/>
      <c r="E12" s="225"/>
      <c r="F12" s="225"/>
      <c r="G12" s="225"/>
      <c r="H12" s="225"/>
      <c r="I12" s="225"/>
      <c r="J12" s="225"/>
      <c r="K12" s="225"/>
      <c r="L12" s="225"/>
      <c r="M12" s="225"/>
      <c r="N12" s="1"/>
    </row>
    <row r="13" spans="1:14" ht="25.15" customHeight="1" thickBot="1" x14ac:dyDescent="0.25">
      <c r="A13" s="496" t="s">
        <v>82</v>
      </c>
      <c r="B13" s="497"/>
      <c r="C13" s="497"/>
      <c r="D13" s="497"/>
      <c r="E13" s="497"/>
      <c r="F13" s="497"/>
      <c r="G13" s="497"/>
      <c r="H13" s="497"/>
      <c r="I13" s="497"/>
      <c r="J13" s="497"/>
      <c r="K13" s="497"/>
      <c r="L13" s="497"/>
      <c r="M13" s="498"/>
    </row>
    <row r="14" spans="1:14" x14ac:dyDescent="0.2">
      <c r="A14" s="2"/>
    </row>
    <row r="16" spans="1:14" x14ac:dyDescent="0.2">
      <c r="B16" s="167"/>
    </row>
    <row r="18" spans="5:5" x14ac:dyDescent="0.2">
      <c r="E18" s="167"/>
    </row>
  </sheetData>
  <sheetProtection password="CCF6" sheet="1" objects="1" scenarios="1"/>
  <mergeCells count="17">
    <mergeCell ref="A13:M13"/>
    <mergeCell ref="B11:J11"/>
    <mergeCell ref="B10:G10"/>
    <mergeCell ref="K3:K5"/>
    <mergeCell ref="L6:L7"/>
    <mergeCell ref="B3:B5"/>
    <mergeCell ref="C3:C5"/>
    <mergeCell ref="G3:G5"/>
    <mergeCell ref="H3:H5"/>
    <mergeCell ref="I3:I5"/>
    <mergeCell ref="J3:J5"/>
    <mergeCell ref="D4:F4"/>
    <mergeCell ref="D3:F3"/>
    <mergeCell ref="B6:B7"/>
    <mergeCell ref="B2:L2"/>
    <mergeCell ref="L3:L5"/>
    <mergeCell ref="B1:L1"/>
  </mergeCells>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tabSelected="1" zoomScale="80" zoomScaleNormal="80" zoomScalePageLayoutView="80" workbookViewId="0">
      <selection activeCell="B21" sqref="B21"/>
    </sheetView>
  </sheetViews>
  <sheetFormatPr defaultColWidth="8.7109375" defaultRowHeight="12.75" x14ac:dyDescent="0.2"/>
  <cols>
    <col min="1" max="1" width="3.7109375" style="230" customWidth="1"/>
    <col min="2" max="2" width="23.7109375" style="232" customWidth="1"/>
    <col min="3" max="3" width="17.42578125" style="230" customWidth="1"/>
    <col min="4" max="4" width="19.7109375" style="230" customWidth="1"/>
    <col min="5" max="5" width="15" style="230" customWidth="1"/>
    <col min="6" max="6" width="3.7109375" style="230" customWidth="1"/>
    <col min="7" max="7" width="8.7109375" style="230"/>
    <col min="8" max="8" width="4.85546875" style="230" customWidth="1"/>
    <col min="9" max="9" width="17.42578125" style="230" bestFit="1" customWidth="1"/>
    <col min="10" max="10" width="15.28515625" style="230" customWidth="1"/>
    <col min="11" max="11" width="18.28515625" style="230" customWidth="1"/>
    <col min="12" max="12" width="13.7109375" style="230" customWidth="1"/>
    <col min="13" max="13" width="4.7109375" style="230" customWidth="1"/>
    <col min="14" max="16384" width="8.7109375" style="230"/>
  </cols>
  <sheetData>
    <row r="1" spans="1:13" ht="23.25" customHeight="1" thickBot="1" x14ac:dyDescent="0.3">
      <c r="A1" s="62"/>
      <c r="B1" s="522" t="s">
        <v>51</v>
      </c>
      <c r="C1" s="523"/>
      <c r="D1" s="523"/>
      <c r="E1" s="523"/>
      <c r="F1" s="283"/>
      <c r="H1" s="524" t="s">
        <v>165</v>
      </c>
      <c r="I1" s="524"/>
      <c r="J1" s="524"/>
      <c r="K1" s="524"/>
      <c r="L1" s="524"/>
      <c r="M1" s="524"/>
    </row>
    <row r="2" spans="1:13" ht="39" customHeight="1" thickBot="1" x14ac:dyDescent="0.25">
      <c r="A2" s="225"/>
      <c r="B2" s="285" t="s">
        <v>55</v>
      </c>
      <c r="C2" s="285" t="s">
        <v>83</v>
      </c>
      <c r="D2" s="284" t="s">
        <v>113</v>
      </c>
      <c r="E2" s="191" t="s">
        <v>10</v>
      </c>
      <c r="F2" s="283"/>
      <c r="H2" s="19"/>
      <c r="I2" s="284" t="s">
        <v>163</v>
      </c>
      <c r="J2" s="284" t="s">
        <v>164</v>
      </c>
      <c r="K2" s="284" t="s">
        <v>113</v>
      </c>
      <c r="L2" s="284" t="s">
        <v>10</v>
      </c>
      <c r="M2" s="19"/>
    </row>
    <row r="3" spans="1:13" ht="20.25" customHeight="1" x14ac:dyDescent="0.25">
      <c r="A3" s="225"/>
      <c r="B3" s="84" t="s">
        <v>54</v>
      </c>
      <c r="C3" s="84">
        <v>0</v>
      </c>
      <c r="D3" s="132"/>
      <c r="E3" s="116">
        <f t="shared" ref="E3:E22" si="0">D3*C3</f>
        <v>0</v>
      </c>
      <c r="F3" s="283"/>
      <c r="H3" s="279"/>
      <c r="I3" s="84" t="s">
        <v>168</v>
      </c>
      <c r="J3" s="293">
        <v>100</v>
      </c>
      <c r="K3" s="400"/>
      <c r="L3" s="295">
        <f>K3*J3</f>
        <v>0</v>
      </c>
      <c r="M3" s="19"/>
    </row>
    <row r="4" spans="1:13" ht="20.25" customHeight="1" x14ac:dyDescent="0.25">
      <c r="A4" s="168"/>
      <c r="B4" s="81">
        <v>18</v>
      </c>
      <c r="C4" s="81">
        <v>100</v>
      </c>
      <c r="D4" s="133"/>
      <c r="E4" s="117">
        <f t="shared" si="0"/>
        <v>0</v>
      </c>
      <c r="F4" s="169"/>
      <c r="H4" s="19"/>
      <c r="I4" s="81" t="s">
        <v>167</v>
      </c>
      <c r="J4" s="294">
        <v>116.8</v>
      </c>
      <c r="K4" s="401"/>
      <c r="L4" s="296">
        <f>K4*J4</f>
        <v>0</v>
      </c>
      <c r="M4" s="19"/>
    </row>
    <row r="5" spans="1:13" ht="20.25" customHeight="1" thickBot="1" x14ac:dyDescent="0.3">
      <c r="A5" s="168"/>
      <c r="B5" s="81">
        <v>19</v>
      </c>
      <c r="C5" s="81">
        <v>102.8</v>
      </c>
      <c r="D5" s="132"/>
      <c r="E5" s="117">
        <f t="shared" si="0"/>
        <v>0</v>
      </c>
      <c r="F5" s="169"/>
      <c r="H5" s="19"/>
      <c r="I5" s="292" t="s">
        <v>166</v>
      </c>
      <c r="J5" s="292">
        <v>136.4</v>
      </c>
      <c r="K5" s="402"/>
      <c r="L5" s="297">
        <f>K5*J5</f>
        <v>0</v>
      </c>
      <c r="M5" s="19"/>
    </row>
    <row r="6" spans="1:13" ht="20.25" customHeight="1" thickBot="1" x14ac:dyDescent="0.3">
      <c r="A6" s="168"/>
      <c r="B6" s="81">
        <v>20</v>
      </c>
      <c r="C6" s="81">
        <v>105.6</v>
      </c>
      <c r="D6" s="133"/>
      <c r="E6" s="117">
        <f t="shared" si="0"/>
        <v>0</v>
      </c>
      <c r="F6" s="169"/>
      <c r="H6" s="19"/>
      <c r="I6" s="525" t="s">
        <v>16</v>
      </c>
      <c r="J6" s="526"/>
      <c r="K6" s="298">
        <f>SUM(K3:K5)</f>
        <v>0</v>
      </c>
      <c r="L6" s="299">
        <f>SUM(L3:L5)</f>
        <v>0</v>
      </c>
      <c r="M6" s="19"/>
    </row>
    <row r="7" spans="1:13" ht="20.25" customHeight="1" x14ac:dyDescent="0.25">
      <c r="A7" s="168"/>
      <c r="B7" s="81">
        <v>21</v>
      </c>
      <c r="C7" s="81">
        <v>108.4</v>
      </c>
      <c r="D7" s="132"/>
      <c r="E7" s="117">
        <f t="shared" si="0"/>
        <v>0</v>
      </c>
      <c r="F7" s="169"/>
      <c r="H7" s="19"/>
      <c r="I7" s="19"/>
      <c r="J7" s="19"/>
      <c r="K7" s="19"/>
      <c r="L7" s="19"/>
      <c r="M7" s="19"/>
    </row>
    <row r="8" spans="1:13" ht="20.25" customHeight="1" x14ac:dyDescent="0.25">
      <c r="A8" s="168"/>
      <c r="B8" s="81">
        <v>22</v>
      </c>
      <c r="C8" s="81">
        <v>111.2</v>
      </c>
      <c r="D8" s="129"/>
      <c r="E8" s="117">
        <f t="shared" si="0"/>
        <v>0</v>
      </c>
      <c r="F8" s="169"/>
    </row>
    <row r="9" spans="1:13" ht="20.25" customHeight="1" x14ac:dyDescent="0.25">
      <c r="A9" s="225"/>
      <c r="B9" s="81">
        <v>23</v>
      </c>
      <c r="C9" s="81">
        <v>114</v>
      </c>
      <c r="D9" s="133"/>
      <c r="E9" s="117">
        <f t="shared" si="0"/>
        <v>0</v>
      </c>
      <c r="F9" s="283"/>
    </row>
    <row r="10" spans="1:13" ht="20.25" customHeight="1" x14ac:dyDescent="0.25">
      <c r="A10" s="225"/>
      <c r="B10" s="81">
        <v>24</v>
      </c>
      <c r="C10" s="81">
        <v>116.8</v>
      </c>
      <c r="D10" s="132"/>
      <c r="E10" s="117">
        <f t="shared" si="0"/>
        <v>0</v>
      </c>
      <c r="F10" s="283"/>
    </row>
    <row r="11" spans="1:13" ht="20.25" customHeight="1" x14ac:dyDescent="0.25">
      <c r="A11" s="168"/>
      <c r="B11" s="81">
        <v>25</v>
      </c>
      <c r="C11" s="81">
        <v>119.6</v>
      </c>
      <c r="D11" s="133"/>
      <c r="E11" s="117">
        <f t="shared" si="0"/>
        <v>0</v>
      </c>
      <c r="F11" s="169"/>
      <c r="H11" s="300"/>
      <c r="I11" s="300"/>
      <c r="J11" s="300"/>
      <c r="K11" s="300"/>
      <c r="L11" s="300"/>
    </row>
    <row r="12" spans="1:13" ht="20.25" customHeight="1" x14ac:dyDescent="0.25">
      <c r="A12" s="168"/>
      <c r="B12" s="81">
        <v>26</v>
      </c>
      <c r="C12" s="81">
        <v>122.4</v>
      </c>
      <c r="D12" s="132"/>
      <c r="E12" s="117">
        <f t="shared" si="0"/>
        <v>0</v>
      </c>
      <c r="F12" s="169"/>
      <c r="H12" s="300"/>
      <c r="I12" s="300"/>
      <c r="J12" s="300"/>
      <c r="K12" s="300"/>
      <c r="L12" s="300"/>
    </row>
    <row r="13" spans="1:13" ht="20.25" customHeight="1" x14ac:dyDescent="0.25">
      <c r="A13" s="168"/>
      <c r="B13" s="81">
        <v>27</v>
      </c>
      <c r="C13" s="81">
        <v>125.2</v>
      </c>
      <c r="D13" s="129"/>
      <c r="E13" s="117">
        <f t="shared" si="0"/>
        <v>0</v>
      </c>
      <c r="F13" s="169"/>
      <c r="H13" s="300"/>
      <c r="I13" s="300"/>
      <c r="J13" s="300"/>
      <c r="K13" s="300"/>
      <c r="L13" s="300"/>
    </row>
    <row r="14" spans="1:13" ht="20.25" customHeight="1" x14ac:dyDescent="0.25">
      <c r="A14" s="168"/>
      <c r="B14" s="81">
        <v>28</v>
      </c>
      <c r="C14" s="81">
        <v>128</v>
      </c>
      <c r="D14" s="133"/>
      <c r="E14" s="117">
        <f t="shared" si="0"/>
        <v>0</v>
      </c>
      <c r="F14" s="169"/>
      <c r="H14" s="300"/>
      <c r="I14" s="300"/>
      <c r="J14" s="300"/>
      <c r="K14" s="300"/>
      <c r="L14" s="300"/>
    </row>
    <row r="15" spans="1:13" ht="20.25" customHeight="1" x14ac:dyDescent="0.25">
      <c r="A15" s="168"/>
      <c r="B15" s="81">
        <v>29</v>
      </c>
      <c r="C15" s="81">
        <v>130.80000000000001</v>
      </c>
      <c r="D15" s="132"/>
      <c r="E15" s="117">
        <f t="shared" si="0"/>
        <v>0</v>
      </c>
      <c r="F15" s="169"/>
      <c r="H15" s="300"/>
      <c r="I15" s="300"/>
      <c r="J15" s="300"/>
      <c r="K15" s="300"/>
      <c r="L15" s="300"/>
    </row>
    <row r="16" spans="1:13" ht="20.25" customHeight="1" x14ac:dyDescent="0.25">
      <c r="A16" s="225"/>
      <c r="B16" s="81">
        <v>30</v>
      </c>
      <c r="C16" s="81">
        <v>133.6</v>
      </c>
      <c r="D16" s="133"/>
      <c r="E16" s="117">
        <f t="shared" si="0"/>
        <v>0</v>
      </c>
      <c r="F16" s="283"/>
      <c r="H16" s="300"/>
      <c r="I16" s="300"/>
      <c r="J16" s="300"/>
      <c r="K16" s="300"/>
      <c r="L16" s="300"/>
    </row>
    <row r="17" spans="1:12" ht="20.25" customHeight="1" x14ac:dyDescent="0.25">
      <c r="A17" s="225"/>
      <c r="B17" s="81">
        <v>31</v>
      </c>
      <c r="C17" s="81">
        <v>136.4</v>
      </c>
      <c r="D17" s="132"/>
      <c r="E17" s="117">
        <f t="shared" si="0"/>
        <v>0</v>
      </c>
      <c r="F17" s="283"/>
      <c r="H17" s="300"/>
      <c r="I17" s="300"/>
      <c r="J17" s="300"/>
      <c r="K17" s="300"/>
      <c r="L17" s="300"/>
    </row>
    <row r="18" spans="1:12" ht="20.25" customHeight="1" x14ac:dyDescent="0.25">
      <c r="A18" s="168"/>
      <c r="B18" s="81">
        <v>32</v>
      </c>
      <c r="C18" s="81">
        <v>139.19999999999999</v>
      </c>
      <c r="D18" s="129"/>
      <c r="E18" s="117">
        <f t="shared" si="0"/>
        <v>0</v>
      </c>
      <c r="F18" s="169"/>
      <c r="H18" s="300"/>
      <c r="I18" s="300"/>
      <c r="J18" s="300"/>
      <c r="K18" s="300"/>
      <c r="L18" s="300"/>
    </row>
    <row r="19" spans="1:12" ht="20.25" customHeight="1" x14ac:dyDescent="0.25">
      <c r="A19" s="168"/>
      <c r="B19" s="81">
        <v>33</v>
      </c>
      <c r="C19" s="81">
        <v>142</v>
      </c>
      <c r="D19" s="133"/>
      <c r="E19" s="117">
        <f t="shared" si="0"/>
        <v>0</v>
      </c>
      <c r="F19" s="169"/>
      <c r="H19" s="300"/>
      <c r="I19" s="300"/>
      <c r="J19" s="300"/>
      <c r="K19" s="300"/>
      <c r="L19" s="300"/>
    </row>
    <row r="20" spans="1:12" ht="20.25" customHeight="1" x14ac:dyDescent="0.25">
      <c r="A20" s="168"/>
      <c r="B20" s="81">
        <v>34</v>
      </c>
      <c r="C20" s="81">
        <v>144.80000000000001</v>
      </c>
      <c r="D20" s="132"/>
      <c r="E20" s="117">
        <f t="shared" si="0"/>
        <v>0</v>
      </c>
      <c r="F20" s="169"/>
      <c r="H20" s="300"/>
      <c r="I20" s="300"/>
      <c r="J20" s="300"/>
      <c r="K20" s="300"/>
      <c r="L20" s="300"/>
    </row>
    <row r="21" spans="1:12" ht="20.25" customHeight="1" x14ac:dyDescent="0.25">
      <c r="A21" s="168"/>
      <c r="B21" s="81">
        <v>35</v>
      </c>
      <c r="C21" s="81">
        <v>147.6</v>
      </c>
      <c r="D21" s="133"/>
      <c r="E21" s="117">
        <f t="shared" si="0"/>
        <v>0</v>
      </c>
      <c r="F21" s="169"/>
      <c r="H21" s="300"/>
      <c r="I21" s="300"/>
      <c r="J21" s="300"/>
      <c r="K21" s="300"/>
      <c r="L21" s="300"/>
    </row>
    <row r="22" spans="1:12" ht="20.25" customHeight="1" thickBot="1" x14ac:dyDescent="0.3">
      <c r="A22" s="168"/>
      <c r="B22" s="81">
        <v>36</v>
      </c>
      <c r="C22" s="85">
        <v>150.4</v>
      </c>
      <c r="D22" s="129"/>
      <c r="E22" s="118">
        <f t="shared" si="0"/>
        <v>0</v>
      </c>
      <c r="F22" s="169"/>
      <c r="H22" s="300"/>
      <c r="I22" s="300"/>
      <c r="J22" s="300"/>
      <c r="K22" s="300"/>
      <c r="L22" s="300"/>
    </row>
    <row r="23" spans="1:12" ht="28.15" customHeight="1" thickBot="1" x14ac:dyDescent="0.3">
      <c r="A23" s="225"/>
      <c r="B23" s="518" t="s">
        <v>16</v>
      </c>
      <c r="C23" s="518"/>
      <c r="D23" s="120">
        <f>SUM(D3:D22)</f>
        <v>0</v>
      </c>
      <c r="E23" s="119">
        <f>SUM(E3:E22)</f>
        <v>0</v>
      </c>
      <c r="F23" s="403">
        <f>E23+L6</f>
        <v>0</v>
      </c>
      <c r="H23" s="300"/>
      <c r="I23" s="300"/>
      <c r="J23" s="300"/>
      <c r="K23" s="300"/>
      <c r="L23" s="300"/>
    </row>
    <row r="24" spans="1:12" ht="28.9" customHeight="1" thickBot="1" x14ac:dyDescent="0.3">
      <c r="A24" s="225"/>
      <c r="B24" s="519" t="s">
        <v>169</v>
      </c>
      <c r="C24" s="520"/>
      <c r="D24" s="521"/>
      <c r="E24" s="121">
        <f>IF(F24&gt;0,ROUND(F23/F24,1),0)</f>
        <v>0</v>
      </c>
      <c r="F24" s="404">
        <f>D23+K6</f>
        <v>0</v>
      </c>
      <c r="H24" s="300"/>
      <c r="I24" s="300"/>
      <c r="J24" s="300"/>
      <c r="K24" s="300"/>
      <c r="L24" s="300"/>
    </row>
    <row r="25" spans="1:12" ht="20.25" customHeight="1" thickBot="1" x14ac:dyDescent="0.25">
      <c r="A25" s="283"/>
      <c r="B25" s="283"/>
      <c r="C25" s="283"/>
      <c r="D25" s="283"/>
      <c r="E25" s="283"/>
      <c r="F25" s="283"/>
      <c r="H25" s="300"/>
      <c r="I25" s="300"/>
      <c r="J25" s="300"/>
      <c r="K25" s="300"/>
      <c r="L25" s="300"/>
    </row>
    <row r="26" spans="1:12" ht="37.9" customHeight="1" x14ac:dyDescent="0.2">
      <c r="A26" s="527" t="s">
        <v>197</v>
      </c>
      <c r="B26" s="528"/>
      <c r="C26" s="528"/>
      <c r="D26" s="528"/>
      <c r="E26" s="528"/>
      <c r="F26" s="529"/>
    </row>
    <row r="27" spans="1:12" ht="30.6" customHeight="1" x14ac:dyDescent="0.2">
      <c r="A27" s="530" t="s">
        <v>198</v>
      </c>
      <c r="B27" s="531"/>
      <c r="C27" s="531"/>
      <c r="D27" s="531"/>
      <c r="E27" s="531"/>
      <c r="F27" s="532"/>
    </row>
    <row r="28" spans="1:12" ht="31.9" customHeight="1" x14ac:dyDescent="0.2">
      <c r="A28" s="530" t="s">
        <v>199</v>
      </c>
      <c r="B28" s="531"/>
      <c r="C28" s="531"/>
      <c r="D28" s="531"/>
      <c r="E28" s="531"/>
      <c r="F28" s="532"/>
    </row>
    <row r="29" spans="1:12" ht="45.6" customHeight="1" thickBot="1" x14ac:dyDescent="0.25">
      <c r="A29" s="515" t="s">
        <v>203</v>
      </c>
      <c r="B29" s="516"/>
      <c r="C29" s="516"/>
      <c r="D29" s="516"/>
      <c r="E29" s="516"/>
      <c r="F29" s="517"/>
    </row>
  </sheetData>
  <sheetProtection password="CCF6" sheet="1" objects="1" scenarios="1"/>
  <mergeCells count="9">
    <mergeCell ref="A29:F29"/>
    <mergeCell ref="B23:C23"/>
    <mergeCell ref="B24:D24"/>
    <mergeCell ref="B1:E1"/>
    <mergeCell ref="H1:M1"/>
    <mergeCell ref="I6:J6"/>
    <mergeCell ref="A26:F26"/>
    <mergeCell ref="A27:F27"/>
    <mergeCell ref="A28:F28"/>
  </mergeCell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tabSelected="1" zoomScale="80" zoomScaleNormal="80" workbookViewId="0">
      <selection activeCell="B21" sqref="B21"/>
    </sheetView>
  </sheetViews>
  <sheetFormatPr defaultColWidth="8.7109375" defaultRowHeight="12.75" x14ac:dyDescent="0.2"/>
  <cols>
    <col min="1" max="1" width="7" style="155" customWidth="1"/>
    <col min="2" max="2" width="34.5703125" style="155" customWidth="1"/>
    <col min="3" max="3" width="17.140625" style="155" customWidth="1"/>
    <col min="4" max="4" width="19" style="155" customWidth="1"/>
    <col min="5" max="5" width="18.140625" style="155" customWidth="1"/>
    <col min="6" max="6" width="15.42578125" style="155" customWidth="1"/>
    <col min="7" max="7" width="4.28515625" style="154" customWidth="1"/>
    <col min="8" max="8" width="2.42578125" style="154" customWidth="1"/>
    <col min="9" max="16384" width="8.7109375" style="155"/>
  </cols>
  <sheetData>
    <row r="1" spans="1:8" ht="21" customHeight="1" thickBot="1" x14ac:dyDescent="0.25">
      <c r="A1" s="19"/>
      <c r="B1" s="465" t="s">
        <v>119</v>
      </c>
      <c r="C1" s="465"/>
      <c r="D1" s="465"/>
      <c r="E1" s="465"/>
      <c r="F1" s="465"/>
      <c r="G1" s="19"/>
      <c r="H1" s="19"/>
    </row>
    <row r="2" spans="1:8" ht="19.899999999999999" customHeight="1" thickBot="1" x14ac:dyDescent="0.3">
      <c r="A2" s="14"/>
      <c r="B2" s="542" t="s">
        <v>18</v>
      </c>
      <c r="C2" s="542"/>
      <c r="D2" s="542"/>
      <c r="E2" s="542"/>
      <c r="F2" s="542"/>
      <c r="G2" s="14"/>
      <c r="H2" s="14"/>
    </row>
    <row r="3" spans="1:8" ht="19.899999999999999" customHeight="1" thickBot="1" x14ac:dyDescent="0.3">
      <c r="A3" s="14"/>
      <c r="B3" s="474" t="s">
        <v>17</v>
      </c>
      <c r="C3" s="543" t="s">
        <v>12</v>
      </c>
      <c r="D3" s="543"/>
      <c r="E3" s="543" t="s">
        <v>28</v>
      </c>
      <c r="F3" s="543"/>
      <c r="G3" s="14"/>
      <c r="H3" s="14"/>
    </row>
    <row r="4" spans="1:8" ht="53.65" customHeight="1" thickBot="1" x14ac:dyDescent="0.3">
      <c r="A4" s="14"/>
      <c r="B4" s="474"/>
      <c r="C4" s="55" t="s">
        <v>10</v>
      </c>
      <c r="D4" s="55" t="s">
        <v>8</v>
      </c>
      <c r="E4" s="55" t="s">
        <v>10</v>
      </c>
      <c r="F4" s="152" t="s">
        <v>8</v>
      </c>
      <c r="G4" s="14"/>
      <c r="H4" s="14"/>
    </row>
    <row r="5" spans="1:8" ht="19.5" customHeight="1" x14ac:dyDescent="0.25">
      <c r="A5" s="14"/>
      <c r="B5" s="57" t="s">
        <v>170</v>
      </c>
      <c r="C5" s="291">
        <f>'Grades 3 to 8'!P35</f>
        <v>0</v>
      </c>
      <c r="D5" s="291">
        <f>'Grades 3 to 8'!N35</f>
        <v>0</v>
      </c>
      <c r="E5" s="291">
        <f>'EOC_9-12'!L12</f>
        <v>0</v>
      </c>
      <c r="F5" s="308">
        <f>'EOC_9-12'!J12</f>
        <v>0</v>
      </c>
      <c r="G5" s="14"/>
      <c r="H5" s="14"/>
    </row>
    <row r="6" spans="1:8" ht="19.5" customHeight="1" x14ac:dyDescent="0.25">
      <c r="A6" s="14"/>
      <c r="B6" s="57" t="s">
        <v>25</v>
      </c>
      <c r="C6" s="291">
        <f>'LAA1_3-8'!K25</f>
        <v>0</v>
      </c>
      <c r="D6" s="291">
        <f>'LAA1_3-8'!I25</f>
        <v>0</v>
      </c>
      <c r="E6" s="291">
        <f>'LAA1_10-11'!K10</f>
        <v>0</v>
      </c>
      <c r="F6" s="308">
        <f>'LAA1_10-11'!I10</f>
        <v>0</v>
      </c>
      <c r="G6" s="368"/>
      <c r="H6" s="368"/>
    </row>
    <row r="7" spans="1:8" s="230" customFormat="1" ht="18" customHeight="1" x14ac:dyDescent="0.25">
      <c r="A7" s="14"/>
      <c r="B7" s="57" t="s">
        <v>189</v>
      </c>
      <c r="C7" s="291">
        <f>ROUND(D7*E12, 0)</f>
        <v>0</v>
      </c>
      <c r="D7" s="291">
        <f>IF(E12&gt;0, 'Grades 3 to 8'!Q35, 0)</f>
        <v>0</v>
      </c>
      <c r="E7" s="309"/>
      <c r="F7" s="310"/>
      <c r="G7" s="368"/>
      <c r="H7" s="368"/>
    </row>
    <row r="8" spans="1:8" ht="19.5" customHeight="1" x14ac:dyDescent="0.25">
      <c r="A8" s="14"/>
      <c r="B8" s="58" t="s">
        <v>72</v>
      </c>
      <c r="C8" s="122"/>
      <c r="D8" s="122"/>
      <c r="E8" s="278">
        <f>ACT!F23</f>
        <v>0</v>
      </c>
      <c r="F8" s="319">
        <f>ACT!F24</f>
        <v>0</v>
      </c>
      <c r="G8" s="368"/>
      <c r="H8" s="368"/>
    </row>
    <row r="9" spans="1:8" ht="25.9" customHeight="1" x14ac:dyDescent="0.25">
      <c r="A9" s="14"/>
      <c r="B9" s="34" t="s">
        <v>16</v>
      </c>
      <c r="C9" s="348">
        <f>SUM(C5:C7)</f>
        <v>0</v>
      </c>
      <c r="D9" s="348">
        <f>SUM(D5:D7)</f>
        <v>0</v>
      </c>
      <c r="E9" s="348">
        <f>SUM(E5:E8)</f>
        <v>0</v>
      </c>
      <c r="F9" s="349">
        <f>SUM(F5:F8)</f>
        <v>0</v>
      </c>
      <c r="G9" s="20">
        <f>SUM(E5:E6)</f>
        <v>0</v>
      </c>
      <c r="H9" s="20">
        <f>SUM(F5:F6)</f>
        <v>0</v>
      </c>
    </row>
    <row r="10" spans="1:8" ht="25.9" customHeight="1" thickBot="1" x14ac:dyDescent="0.3">
      <c r="A10" s="14"/>
      <c r="B10" s="35" t="s">
        <v>23</v>
      </c>
      <c r="C10" s="539">
        <f>IF(D9&gt;0, ROUND(C9/D9,1),0)</f>
        <v>0</v>
      </c>
      <c r="D10" s="540"/>
      <c r="E10" s="539">
        <f>IF(F9&gt;0, ROUND(E9/F9,1),0)</f>
        <v>0</v>
      </c>
      <c r="F10" s="541"/>
      <c r="G10" s="368">
        <f>IF(H9&gt;0, ROUND(G9/H9,1),0)</f>
        <v>0</v>
      </c>
      <c r="H10" s="368"/>
    </row>
    <row r="11" spans="1:8" ht="16.5" customHeight="1" x14ac:dyDescent="0.2">
      <c r="A11" s="14"/>
      <c r="B11" s="225"/>
      <c r="C11" s="225"/>
      <c r="D11" s="225"/>
      <c r="E11" s="225"/>
      <c r="F11" s="225"/>
      <c r="G11" s="368"/>
      <c r="H11" s="368"/>
    </row>
    <row r="12" spans="1:8" ht="26.45" customHeight="1" x14ac:dyDescent="0.25">
      <c r="A12" s="19"/>
      <c r="B12" s="533" t="s">
        <v>188</v>
      </c>
      <c r="C12" s="534"/>
      <c r="D12" s="535"/>
      <c r="E12" s="414"/>
      <c r="F12" s="19"/>
      <c r="G12" s="19"/>
      <c r="H12" s="19"/>
    </row>
    <row r="13" spans="1:8" x14ac:dyDescent="0.2">
      <c r="A13" s="19"/>
      <c r="B13" s="19"/>
      <c r="C13" s="19"/>
      <c r="D13" s="19"/>
      <c r="E13" s="19"/>
      <c r="F13" s="19"/>
      <c r="G13" s="19"/>
      <c r="H13" s="19"/>
    </row>
    <row r="14" spans="1:8" ht="54.75" customHeight="1" x14ac:dyDescent="0.2">
      <c r="A14" s="536" t="s">
        <v>202</v>
      </c>
      <c r="B14" s="537"/>
      <c r="C14" s="537"/>
      <c r="D14" s="537"/>
      <c r="E14" s="537"/>
      <c r="F14" s="537"/>
      <c r="G14" s="537"/>
      <c r="H14" s="538"/>
    </row>
  </sheetData>
  <sheetProtection password="CCF6" sheet="1" objects="1" scenarios="1" formatCells="0" formatColumns="0" formatRows="0" insertColumns="0" insertRows="0" insertHyperlinks="0" deleteColumns="0" deleteRows="0" sort="0" autoFilter="0" pivotTables="0"/>
  <mergeCells count="9">
    <mergeCell ref="B12:D12"/>
    <mergeCell ref="A14:H14"/>
    <mergeCell ref="C10:D10"/>
    <mergeCell ref="E10:F10"/>
    <mergeCell ref="B1:F1"/>
    <mergeCell ref="B2:F2"/>
    <mergeCell ref="E3:F3"/>
    <mergeCell ref="C3:D3"/>
    <mergeCell ref="B3:B4"/>
  </mergeCells>
  <phoneticPr fontId="14" type="noConversion"/>
  <printOptions horizontalCentered="1"/>
  <pageMargins left="0.75" right="0.75" top="1" bottom="1" header="0.5" footer="0.5"/>
  <pageSetup orientation="landscape" r:id="rId1"/>
  <headerFooter alignWithMargins="0"/>
  <ignoredErrors>
    <ignoredError sqref="C7" unlockedFormula="1"/>
  </ignoredError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tabSelected="1" zoomScale="80" zoomScaleNormal="80" zoomScalePageLayoutView="70" workbookViewId="0">
      <selection activeCell="B21" sqref="B21"/>
    </sheetView>
  </sheetViews>
  <sheetFormatPr defaultColWidth="8.7109375" defaultRowHeight="12.75" x14ac:dyDescent="0.2"/>
  <cols>
    <col min="1" max="1" width="3.42578125" style="230" customWidth="1"/>
    <col min="2" max="2" width="21.28515625" style="230" bestFit="1" customWidth="1"/>
    <col min="3" max="3" width="16.28515625" style="230" customWidth="1"/>
    <col min="4" max="4" width="10.28515625" style="230" customWidth="1"/>
    <col min="5" max="5" width="11.28515625" style="230" customWidth="1"/>
    <col min="6" max="6" width="11" style="230" customWidth="1"/>
    <col min="7" max="7" width="12" style="230" customWidth="1"/>
    <col min="8" max="8" width="11.7109375" style="230" customWidth="1"/>
    <col min="9" max="9" width="13.7109375" style="230" customWidth="1"/>
    <col min="10" max="10" width="24.5703125" style="230" customWidth="1"/>
    <col min="11" max="11" width="14.7109375" style="230" customWidth="1"/>
    <col min="12" max="12" width="16.28515625" style="230" customWidth="1"/>
    <col min="13" max="13" width="15.7109375" style="230" customWidth="1"/>
    <col min="14" max="14" width="3.42578125" style="230" customWidth="1"/>
    <col min="15" max="16384" width="8.7109375" style="230"/>
  </cols>
  <sheetData>
    <row r="1" spans="1:14" ht="23.25" customHeight="1" thickBot="1" x14ac:dyDescent="0.25">
      <c r="A1" s="173"/>
      <c r="B1" s="547" t="s">
        <v>50</v>
      </c>
      <c r="C1" s="547"/>
      <c r="D1" s="547"/>
      <c r="E1" s="547"/>
      <c r="F1" s="547"/>
      <c r="G1" s="547"/>
      <c r="H1" s="547"/>
      <c r="I1" s="547"/>
      <c r="J1" s="547"/>
      <c r="K1" s="547"/>
      <c r="L1" s="547"/>
      <c r="M1" s="547"/>
      <c r="N1" s="169"/>
    </row>
    <row r="2" spans="1:14" ht="16.5" customHeight="1" thickBot="1" x14ac:dyDescent="0.25">
      <c r="A2" s="233"/>
      <c r="B2" s="192"/>
      <c r="C2" s="548" t="s">
        <v>57</v>
      </c>
      <c r="D2" s="549"/>
      <c r="E2" s="549"/>
      <c r="F2" s="549"/>
      <c r="G2" s="549"/>
      <c r="H2" s="549"/>
      <c r="I2" s="549"/>
      <c r="J2" s="549"/>
      <c r="K2" s="550"/>
      <c r="L2" s="551" t="s">
        <v>115</v>
      </c>
      <c r="M2" s="451" t="s">
        <v>105</v>
      </c>
      <c r="N2" s="233"/>
    </row>
    <row r="3" spans="1:14" ht="30" customHeight="1" thickBot="1" x14ac:dyDescent="0.25">
      <c r="A3" s="173"/>
      <c r="B3" s="193"/>
      <c r="C3" s="423" t="s">
        <v>38</v>
      </c>
      <c r="D3" s="174" t="s">
        <v>39</v>
      </c>
      <c r="E3" s="174" t="s">
        <v>40</v>
      </c>
      <c r="F3" s="174" t="s">
        <v>41</v>
      </c>
      <c r="G3" s="174" t="s">
        <v>42</v>
      </c>
      <c r="H3" s="174" t="s">
        <v>43</v>
      </c>
      <c r="I3" s="174" t="s">
        <v>44</v>
      </c>
      <c r="J3" s="174" t="s">
        <v>45</v>
      </c>
      <c r="K3" s="175" t="s">
        <v>46</v>
      </c>
      <c r="L3" s="552"/>
      <c r="M3" s="453"/>
      <c r="N3" s="169"/>
    </row>
    <row r="4" spans="1:14" ht="22.5" customHeight="1" thickBot="1" x14ac:dyDescent="0.3">
      <c r="A4" s="173"/>
      <c r="B4" s="424" t="s">
        <v>114</v>
      </c>
      <c r="C4" s="131"/>
      <c r="D4" s="131"/>
      <c r="E4" s="131"/>
      <c r="F4" s="131"/>
      <c r="G4" s="131"/>
      <c r="H4" s="131"/>
      <c r="I4" s="131"/>
      <c r="J4" s="131"/>
      <c r="K4" s="131"/>
      <c r="L4" s="123">
        <f>SUM(C4:K4)</f>
        <v>0</v>
      </c>
      <c r="M4" s="124">
        <f>C4*150+D4*125+E4*100+F4*75+G4*50+H4*25+I4*0+J4*0+K4*0</f>
        <v>0</v>
      </c>
      <c r="N4" s="173"/>
    </row>
    <row r="5" spans="1:14" ht="25.9" customHeight="1" thickBot="1" x14ac:dyDescent="0.3">
      <c r="A5" s="173"/>
      <c r="B5" s="449" t="s">
        <v>49</v>
      </c>
      <c r="C5" s="449"/>
      <c r="D5" s="449"/>
      <c r="E5" s="449"/>
      <c r="F5" s="449"/>
      <c r="G5" s="449"/>
      <c r="H5" s="449"/>
      <c r="I5" s="449"/>
      <c r="J5" s="449"/>
      <c r="K5" s="449"/>
      <c r="L5" s="450"/>
      <c r="M5" s="125">
        <f>IF(L4&gt;0,ROUND(M4/L4,1),0)</f>
        <v>0</v>
      </c>
      <c r="N5" s="173"/>
    </row>
    <row r="6" spans="1:14" ht="13.5" thickBot="1" x14ac:dyDescent="0.25">
      <c r="A6" s="173"/>
      <c r="B6" s="176"/>
      <c r="C6" s="177"/>
      <c r="D6" s="177"/>
      <c r="E6" s="178"/>
      <c r="F6" s="178"/>
      <c r="G6" s="169"/>
      <c r="H6" s="169"/>
      <c r="I6" s="176"/>
      <c r="J6" s="177"/>
      <c r="K6" s="177"/>
      <c r="L6" s="178"/>
      <c r="M6" s="178"/>
      <c r="N6" s="169"/>
    </row>
    <row r="7" spans="1:14" ht="25.15" customHeight="1" thickBot="1" x14ac:dyDescent="0.25">
      <c r="A7" s="544" t="s">
        <v>108</v>
      </c>
      <c r="B7" s="545"/>
      <c r="C7" s="545"/>
      <c r="D7" s="545"/>
      <c r="E7" s="545"/>
      <c r="F7" s="545"/>
      <c r="G7" s="545"/>
      <c r="H7" s="545"/>
      <c r="I7" s="545"/>
      <c r="J7" s="545"/>
      <c r="K7" s="545"/>
      <c r="L7" s="545"/>
      <c r="M7" s="545"/>
      <c r="N7" s="546"/>
    </row>
  </sheetData>
  <sheetProtection password="CCF6" sheet="1" objects="1" scenarios="1"/>
  <mergeCells count="6">
    <mergeCell ref="A7:N7"/>
    <mergeCell ref="B5:L5"/>
    <mergeCell ref="B1:M1"/>
    <mergeCell ref="C2:K2"/>
    <mergeCell ref="L2:L3"/>
    <mergeCell ref="M2:M3"/>
  </mergeCells>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
  <sheetViews>
    <sheetView tabSelected="1" zoomScale="80" zoomScaleNormal="80" zoomScalePageLayoutView="80" workbookViewId="0">
      <selection activeCell="B21" sqref="B21"/>
    </sheetView>
  </sheetViews>
  <sheetFormatPr defaultColWidth="8.7109375" defaultRowHeight="12.75" x14ac:dyDescent="0.2"/>
  <cols>
    <col min="1" max="1" width="3.7109375" style="230" customWidth="1"/>
    <col min="2" max="2" width="91.7109375" style="230" customWidth="1"/>
    <col min="3" max="3" width="12.28515625" style="230" customWidth="1"/>
    <col min="4" max="4" width="17" style="230" customWidth="1"/>
    <col min="5" max="5" width="16.42578125" style="230" customWidth="1"/>
    <col min="6" max="6" width="3.42578125" style="231" customWidth="1"/>
    <col min="7" max="16384" width="8.7109375" style="230"/>
  </cols>
  <sheetData>
    <row r="1" spans="1:6" ht="16.5" thickBot="1" x14ac:dyDescent="0.3">
      <c r="A1" s="19"/>
      <c r="B1" s="523" t="s">
        <v>124</v>
      </c>
      <c r="C1" s="523"/>
      <c r="D1" s="523"/>
      <c r="E1" s="523"/>
      <c r="F1" s="23"/>
    </row>
    <row r="2" spans="1:6" ht="36.75" customHeight="1" thickBot="1" x14ac:dyDescent="0.3">
      <c r="A2" s="21"/>
      <c r="B2" s="55" t="s">
        <v>20</v>
      </c>
      <c r="C2" s="55" t="s">
        <v>21</v>
      </c>
      <c r="D2" s="55" t="s">
        <v>22</v>
      </c>
      <c r="E2" s="59" t="s">
        <v>9</v>
      </c>
      <c r="F2" s="21"/>
    </row>
    <row r="3" spans="1:6" s="179" customFormat="1" ht="15" x14ac:dyDescent="0.2">
      <c r="A3" s="66"/>
      <c r="B3" s="127" t="s">
        <v>93</v>
      </c>
      <c r="C3" s="556">
        <v>160</v>
      </c>
      <c r="D3" s="559"/>
      <c r="E3" s="562">
        <f>C3*D3</f>
        <v>0</v>
      </c>
      <c r="F3" s="66"/>
    </row>
    <row r="4" spans="1:6" s="179" customFormat="1" ht="15" x14ac:dyDescent="0.2">
      <c r="A4" s="66"/>
      <c r="B4" s="128" t="s">
        <v>101</v>
      </c>
      <c r="C4" s="557"/>
      <c r="D4" s="560"/>
      <c r="E4" s="563"/>
      <c r="F4" s="66"/>
    </row>
    <row r="5" spans="1:6" s="179" customFormat="1" ht="15" x14ac:dyDescent="0.2">
      <c r="A5" s="66"/>
      <c r="B5" s="101" t="s">
        <v>94</v>
      </c>
      <c r="C5" s="558"/>
      <c r="D5" s="561"/>
      <c r="E5" s="564"/>
      <c r="F5" s="66"/>
    </row>
    <row r="6" spans="1:6" s="179" customFormat="1" ht="15" x14ac:dyDescent="0.2">
      <c r="A6" s="67"/>
      <c r="B6" s="128" t="s">
        <v>93</v>
      </c>
      <c r="C6" s="565">
        <v>150</v>
      </c>
      <c r="D6" s="566"/>
      <c r="E6" s="567">
        <f t="shared" ref="E6:E22" si="0">C6*D6</f>
        <v>0</v>
      </c>
      <c r="F6" s="67"/>
    </row>
    <row r="7" spans="1:6" s="179" customFormat="1" ht="15" x14ac:dyDescent="0.2">
      <c r="A7" s="67"/>
      <c r="B7" s="128" t="s">
        <v>102</v>
      </c>
      <c r="C7" s="557"/>
      <c r="D7" s="560"/>
      <c r="E7" s="563"/>
      <c r="F7" s="67"/>
    </row>
    <row r="8" spans="1:6" s="179" customFormat="1" ht="15" x14ac:dyDescent="0.2">
      <c r="A8" s="67"/>
      <c r="B8" s="101" t="s">
        <v>94</v>
      </c>
      <c r="C8" s="558"/>
      <c r="D8" s="561"/>
      <c r="E8" s="564"/>
      <c r="F8" s="67"/>
    </row>
    <row r="9" spans="1:6" s="179" customFormat="1" ht="15" x14ac:dyDescent="0.2">
      <c r="A9" s="67"/>
      <c r="B9" s="128" t="s">
        <v>93</v>
      </c>
      <c r="C9" s="565">
        <v>115</v>
      </c>
      <c r="D9" s="566"/>
      <c r="E9" s="567">
        <f t="shared" si="0"/>
        <v>0</v>
      </c>
      <c r="F9" s="67"/>
    </row>
    <row r="10" spans="1:6" s="179" customFormat="1" ht="30" x14ac:dyDescent="0.2">
      <c r="A10" s="67"/>
      <c r="B10" s="128" t="s">
        <v>103</v>
      </c>
      <c r="C10" s="557"/>
      <c r="D10" s="560"/>
      <c r="E10" s="563"/>
      <c r="F10" s="67"/>
    </row>
    <row r="11" spans="1:6" s="179" customFormat="1" ht="15" x14ac:dyDescent="0.2">
      <c r="A11" s="67"/>
      <c r="B11" s="128" t="s">
        <v>95</v>
      </c>
      <c r="C11" s="557"/>
      <c r="D11" s="560"/>
      <c r="E11" s="563"/>
      <c r="F11" s="67"/>
    </row>
    <row r="12" spans="1:6" s="179" customFormat="1" ht="15" x14ac:dyDescent="0.2">
      <c r="A12" s="67"/>
      <c r="B12" s="101" t="s">
        <v>100</v>
      </c>
      <c r="C12" s="558"/>
      <c r="D12" s="561"/>
      <c r="E12" s="564"/>
      <c r="F12" s="67"/>
    </row>
    <row r="13" spans="1:6" s="179" customFormat="1" ht="15" x14ac:dyDescent="0.2">
      <c r="A13" s="67"/>
      <c r="B13" s="128" t="s">
        <v>93</v>
      </c>
      <c r="C13" s="565">
        <v>110</v>
      </c>
      <c r="D13" s="566"/>
      <c r="E13" s="567">
        <f t="shared" si="0"/>
        <v>0</v>
      </c>
      <c r="F13" s="67"/>
    </row>
    <row r="14" spans="1:6" s="179" customFormat="1" ht="30" x14ac:dyDescent="0.2">
      <c r="A14" s="67"/>
      <c r="B14" s="128" t="s">
        <v>104</v>
      </c>
      <c r="C14" s="557"/>
      <c r="D14" s="560"/>
      <c r="E14" s="563"/>
      <c r="F14" s="67"/>
    </row>
    <row r="15" spans="1:6" s="179" customFormat="1" ht="15" x14ac:dyDescent="0.2">
      <c r="A15" s="67"/>
      <c r="B15" s="128" t="s">
        <v>96</v>
      </c>
      <c r="C15" s="557"/>
      <c r="D15" s="560"/>
      <c r="E15" s="563"/>
      <c r="F15" s="67"/>
    </row>
    <row r="16" spans="1:6" s="179" customFormat="1" ht="15" x14ac:dyDescent="0.2">
      <c r="A16" s="67"/>
      <c r="B16" s="101" t="s">
        <v>100</v>
      </c>
      <c r="C16" s="558"/>
      <c r="D16" s="561"/>
      <c r="E16" s="564"/>
      <c r="F16" s="67"/>
    </row>
    <row r="17" spans="1:6" s="179" customFormat="1" ht="36" customHeight="1" x14ac:dyDescent="0.2">
      <c r="A17" s="67"/>
      <c r="B17" s="70" t="s">
        <v>190</v>
      </c>
      <c r="C17" s="236">
        <v>100</v>
      </c>
      <c r="D17" s="234"/>
      <c r="E17" s="235">
        <f t="shared" si="0"/>
        <v>0</v>
      </c>
      <c r="F17" s="67"/>
    </row>
    <row r="18" spans="1:6" s="179" customFormat="1" ht="24" customHeight="1" x14ac:dyDescent="0.2">
      <c r="A18" s="67"/>
      <c r="B18" s="68" t="s">
        <v>111</v>
      </c>
      <c r="C18" s="69">
        <v>25</v>
      </c>
      <c r="D18" s="126"/>
      <c r="E18" s="235">
        <f>C18*D18</f>
        <v>0</v>
      </c>
      <c r="F18" s="67"/>
    </row>
    <row r="19" spans="1:6" s="179" customFormat="1" ht="24" customHeight="1" x14ac:dyDescent="0.2">
      <c r="A19" s="67"/>
      <c r="B19" s="68" t="s">
        <v>110</v>
      </c>
      <c r="C19" s="69">
        <v>0</v>
      </c>
      <c r="D19" s="126"/>
      <c r="E19" s="235">
        <f>C19*D19</f>
        <v>0</v>
      </c>
      <c r="F19" s="67"/>
    </row>
    <row r="20" spans="1:6" s="180" customFormat="1" ht="35.25" customHeight="1" x14ac:dyDescent="0.2">
      <c r="A20" s="153"/>
      <c r="B20" s="70" t="s">
        <v>97</v>
      </c>
      <c r="C20" s="236">
        <v>140</v>
      </c>
      <c r="D20" s="234"/>
      <c r="E20" s="235">
        <f t="shared" si="0"/>
        <v>0</v>
      </c>
      <c r="F20" s="153"/>
    </row>
    <row r="21" spans="1:6" s="179" customFormat="1" ht="23.25" customHeight="1" x14ac:dyDescent="0.2">
      <c r="A21" s="67"/>
      <c r="B21" s="70" t="s">
        <v>99</v>
      </c>
      <c r="C21" s="236">
        <v>75</v>
      </c>
      <c r="D21" s="234"/>
      <c r="E21" s="235">
        <f t="shared" si="0"/>
        <v>0</v>
      </c>
      <c r="F21" s="67"/>
    </row>
    <row r="22" spans="1:6" s="179" customFormat="1" ht="24.75" customHeight="1" thickBot="1" x14ac:dyDescent="0.25">
      <c r="A22" s="67"/>
      <c r="B22" s="70" t="s">
        <v>98</v>
      </c>
      <c r="C22" s="236">
        <v>50</v>
      </c>
      <c r="D22" s="234"/>
      <c r="E22" s="235">
        <f t="shared" si="0"/>
        <v>0</v>
      </c>
      <c r="F22" s="67"/>
    </row>
    <row r="23" spans="1:6" ht="15.75" thickBot="1" x14ac:dyDescent="0.3">
      <c r="A23" s="21"/>
      <c r="B23" s="425" t="s">
        <v>16</v>
      </c>
      <c r="C23" s="426"/>
      <c r="D23" s="427">
        <f>SUM(D3:D19)</f>
        <v>0</v>
      </c>
      <c r="E23" s="350">
        <f>SUM(E3:E22)</f>
        <v>0</v>
      </c>
      <c r="F23" s="24"/>
    </row>
    <row r="24" spans="1:6" ht="15.75" thickBot="1" x14ac:dyDescent="0.25">
      <c r="A24" s="22"/>
      <c r="B24" s="553" t="s">
        <v>62</v>
      </c>
      <c r="C24" s="554"/>
      <c r="D24" s="555"/>
      <c r="E24" s="351">
        <f>IF(D23&gt;0,ROUND(E23/D23,1),0)</f>
        <v>0</v>
      </c>
      <c r="F24" s="22"/>
    </row>
    <row r="25" spans="1:6" ht="15.75" hidden="1" thickBot="1" x14ac:dyDescent="0.3">
      <c r="A25" s="19"/>
      <c r="B25" s="428"/>
      <c r="C25" s="429"/>
      <c r="D25" s="429">
        <f>IF(D23&gt;0,ROUND((D3+D6+D9+D13+D17)/(D3+D6+D9+D13+D17+D18+D19),3),0)</f>
        <v>0</v>
      </c>
      <c r="E25" s="352">
        <f>D25*100</f>
        <v>0</v>
      </c>
      <c r="F25" s="19"/>
    </row>
    <row r="26" spans="1:6" ht="15.75" thickBot="1" x14ac:dyDescent="0.25">
      <c r="A26" s="21"/>
      <c r="B26" s="553" t="s">
        <v>56</v>
      </c>
      <c r="C26" s="554"/>
      <c r="D26" s="555"/>
      <c r="E26" s="353">
        <f>IF(D23&gt;0, E25,0)</f>
        <v>0</v>
      </c>
      <c r="F26" s="25">
        <f>IF(E26&lt;=60,  ROUND((E26 *1.166667),3),0)</f>
        <v>0</v>
      </c>
    </row>
    <row r="27" spans="1:6" ht="15.75" thickBot="1" x14ac:dyDescent="0.25">
      <c r="A27" s="22"/>
      <c r="B27" s="553" t="s">
        <v>63</v>
      </c>
      <c r="C27" s="554"/>
      <c r="D27" s="555"/>
      <c r="E27" s="351">
        <f>IF(D23&gt;0,F28,0)</f>
        <v>0</v>
      </c>
      <c r="F27" s="26">
        <f>IF(E26&gt;60, ROUND((E26 *2 - 50),3),0)</f>
        <v>0</v>
      </c>
    </row>
    <row r="28" spans="1:6" ht="13.5" thickBot="1" x14ac:dyDescent="0.25">
      <c r="A28" s="19"/>
      <c r="B28" s="21"/>
      <c r="C28" s="19"/>
      <c r="D28" s="19"/>
      <c r="E28" s="19"/>
      <c r="F28" s="79">
        <f>SUM(F26:F27)</f>
        <v>0</v>
      </c>
    </row>
    <row r="29" spans="1:6" ht="7.9" customHeight="1" x14ac:dyDescent="0.2">
      <c r="A29" s="568" t="s">
        <v>109</v>
      </c>
      <c r="B29" s="569"/>
      <c r="C29" s="569"/>
      <c r="D29" s="569"/>
      <c r="E29" s="569"/>
      <c r="F29" s="570"/>
    </row>
    <row r="30" spans="1:6" ht="13.15" customHeight="1" thickBot="1" x14ac:dyDescent="0.25">
      <c r="A30" s="439"/>
      <c r="B30" s="440"/>
      <c r="C30" s="440"/>
      <c r="D30" s="440"/>
      <c r="E30" s="440"/>
      <c r="F30" s="441"/>
    </row>
    <row r="31" spans="1:6" x14ac:dyDescent="0.2">
      <c r="B31" s="172"/>
    </row>
  </sheetData>
  <sheetProtection password="CCF6" sheet="1" objects="1" scenarios="1"/>
  <mergeCells count="17">
    <mergeCell ref="A29:F30"/>
    <mergeCell ref="B1:E1"/>
    <mergeCell ref="B24:D24"/>
    <mergeCell ref="B26:D26"/>
    <mergeCell ref="B27:D27"/>
    <mergeCell ref="C3:C5"/>
    <mergeCell ref="D3:D5"/>
    <mergeCell ref="E3:E5"/>
    <mergeCell ref="C6:C8"/>
    <mergeCell ref="D6:D8"/>
    <mergeCell ref="E6:E8"/>
    <mergeCell ref="C9:C12"/>
    <mergeCell ref="D9:D12"/>
    <mergeCell ref="E9:E12"/>
    <mergeCell ref="C13:C16"/>
    <mergeCell ref="D13:D16"/>
    <mergeCell ref="E13:E16"/>
  </mergeCells>
  <pageMargins left="0.75" right="0.75" top="1" bottom="1" header="0.5" footer="0.5"/>
  <pageSetup scale="85" orientation="landscape" r:id="rId1"/>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5</vt:i4>
      </vt:variant>
    </vt:vector>
  </HeadingPairs>
  <TitlesOfParts>
    <vt:vector size="18" baseType="lpstr">
      <vt:lpstr>Info</vt:lpstr>
      <vt:lpstr>Grades 3 to 8</vt:lpstr>
      <vt:lpstr>EOC_9-12</vt:lpstr>
      <vt:lpstr>LAA1_3-8</vt:lpstr>
      <vt:lpstr>LAA1_10-11</vt:lpstr>
      <vt:lpstr>ACT</vt:lpstr>
      <vt:lpstr>K8 Social Studies AI</vt:lpstr>
      <vt:lpstr>DropoutCreditAccIndex</vt:lpstr>
      <vt:lpstr>Grad_Indices</vt:lpstr>
      <vt:lpstr>ProgressPoints</vt:lpstr>
      <vt:lpstr>SPS_K-8_HS</vt:lpstr>
      <vt:lpstr>SPS</vt:lpstr>
      <vt:lpstr>AI Summary </vt:lpstr>
      <vt:lpstr>'Grades 3 to 8'!Print_Area</vt:lpstr>
      <vt:lpstr>Info!Print_Area</vt:lpstr>
      <vt:lpstr>ProgressPoints!Print_Area</vt:lpstr>
      <vt:lpstr>SPS!Print_Area</vt:lpstr>
      <vt:lpstr>'SPS_K-8_HS'!Print_Area</vt:lpstr>
    </vt:vector>
  </TitlesOfParts>
  <Company>DOE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2014 SPS Calculator K-12</dc:title>
  <dc:creator>Louisiana State Department of Education</dc:creator>
  <cp:lastModifiedBy>Debbie F. Breland</cp:lastModifiedBy>
  <cp:lastPrinted>2016-05-11T18:03:35Z</cp:lastPrinted>
  <dcterms:created xsi:type="dcterms:W3CDTF">2002-07-15T18:16:43Z</dcterms:created>
  <dcterms:modified xsi:type="dcterms:W3CDTF">2016-05-11T18:04:03Z</dcterms:modified>
</cp:coreProperties>
</file>